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480" yWindow="510" windowWidth="13275" windowHeight="9765"/>
  </bookViews>
  <sheets>
    <sheet name="Опросный лист амперметр" sheetId="2" r:id="rId1"/>
    <sheet name="Лист1" sheetId="4" state="hidden" r:id="rId2"/>
    <sheet name="Справка" sheetId="5" r:id="rId3"/>
  </sheets>
  <externalReferences>
    <externalReference r:id="rId4"/>
  </externalReferences>
  <definedNames>
    <definedName name="Test" localSheetId="1">#REF!</definedName>
    <definedName name="Test">#REF!</definedName>
    <definedName name="Арматура">'[1]Опросный лист термоманометр'!$L$94:$L$99</definedName>
    <definedName name="Без_пустых" localSheetId="1">IFERROR(INDEX(#REF!,SMALL(IF(#REF!&lt;&gt;#REF!,ROW(INDIRECT("1:"&amp;ROWS(#REF!))),""),ROW(INDIRECT("1:"&amp;ROWS(#REF!))))),"")</definedName>
    <definedName name="Без_пустых">IFERROR(INDEX(#REF!,SMALL(IF(#REF!&lt;&gt;#REF!,ROW(INDIRECT("1:"&amp;ROWS(#REF!))),""),ROW(INDIRECT("1:"&amp;ROWS(#REF!))))),"")</definedName>
    <definedName name="Без_пустых1" localSheetId="1">IFERROR(VLOOKUP(ROW(#REF!),#REF!,2,0),"")</definedName>
    <definedName name="Без_пустых1">IFERROR(VLOOKUP(ROW(#REF!),#REF!,2,0),"")</definedName>
    <definedName name="Гильза">OFFSET('[1]Опросный лист термоманометр'!$L$75:$N$78,0,'[1]Опросный лист термоманометр'!$I$24-1,,1)</definedName>
    <definedName name="Давление_ВПИ">'[1]Опросный лист термоманометр'!$L$4:$L$15</definedName>
    <definedName name="Давление_Погрешность">'[1]Опросный лист термоманометр'!$L$17:$L$22</definedName>
    <definedName name="Исполнение">'[1]Опросный лист термоманометр'!$L$87:$L$88</definedName>
    <definedName name="Кабель_Длина">OFFSET('[1]Опросный лист термоманометр'!$L$61:$N$69,0,'[1]Опросный лист термоманометр'!$I$24-1,,1)</definedName>
    <definedName name="Кабель_Защита">OFFSET('[1]Опросный лист термоманометр'!$L$71:$N$73,0,'[1]Опросный лист термоманометр'!$I$24-1,,1)</definedName>
    <definedName name="Кабель_Подключение">OFFSET('[1]Опросный лист термоманометр'!$L$57:$N$59,0,'[1]Опросный лист термоманометр'!$I$24-1,,1)</definedName>
    <definedName name="Конструктивное_исполнение" localSheetId="1">Лист1!#REF!</definedName>
    <definedName name="Конструктивное_исполнение">'Опросный лист амперметр'!#REF!</definedName>
    <definedName name="_xlnm.Print_Area" localSheetId="1">Лист1!#REF!</definedName>
    <definedName name="_xlnm.Print_Area" localSheetId="0">'Опросный лист амперметр'!$A$2:$I$46</definedName>
    <definedName name="Поверка">'[1]Опросный лист термоманометр'!$L$101:$L$102</definedName>
    <definedName name="Резьба">'[1]Опросный лист термоманометр'!$L$90:$L$92</definedName>
    <definedName name="Способ_подключения_кабеля_к_термощупу" localSheetId="1">#REF!</definedName>
    <definedName name="Способ_подключения_кабеля_к_термощупу">#REF!</definedName>
    <definedName name="Способы_крепления_термощупа" localSheetId="1">#REF!</definedName>
    <definedName name="Способы_крепления_термощупа">#REF!</definedName>
    <definedName name="Температура_Диапазон" localSheetId="1">Лист1!#REF!</definedName>
    <definedName name="Температура_Диапазон">'Опросный лист амперметр'!#REF!</definedName>
    <definedName name="Температура_Место">'[1]Опросный лист термоманометр'!$L$25:$L$27</definedName>
    <definedName name="Температура_Погрешность">OFFSET('[1]Опросный лист термоманометр'!$L$36:$N$38,0,'[1]Опросный лист термоманометр'!$I$24-1,,1)</definedName>
    <definedName name="Хранение_передача">'[1]Опросный лист термоманометр'!$L$80:$L$81</definedName>
    <definedName name="Щуп_Диаметр">OFFSET('[1]Опросный лист термоманометр'!$L$45:$N$49,0,'[1]Опросный лист термоманометр'!$I$24-1,,1)</definedName>
    <definedName name="Щуп_Длина">OFFSET('[1]Опросный лист термоманометр'!$L$40:$N$43,0,'[1]Опросный лист термоманометр'!$I$24-1,,1)</definedName>
    <definedName name="Щуп_Крепление">OFFSET('[1]Опросный лист термоманометр'!$L$51:$N$55,0,'[1]Опросный лист термоманометр'!$I$24-1,,1)</definedName>
  </definedNames>
  <calcPr calcId="145621"/>
</workbook>
</file>

<file path=xl/calcChain.xml><?xml version="1.0" encoding="utf-8"?>
<calcChain xmlns="http://schemas.openxmlformats.org/spreadsheetml/2006/main">
  <c r="C44" i="2" l="1"/>
  <c r="E98" i="4" l="1"/>
  <c r="E99" i="4"/>
  <c r="D99" i="4"/>
  <c r="D98" i="4"/>
  <c r="B91" i="4" l="1"/>
  <c r="E106" i="4" l="1"/>
  <c r="B109" i="4" l="1"/>
  <c r="C109" i="4" s="1"/>
  <c r="E67" i="4" l="1"/>
  <c r="E64" i="4"/>
  <c r="E62" i="4"/>
  <c r="E60" i="4"/>
  <c r="E56" i="4"/>
  <c r="B4" i="4" l="1"/>
  <c r="C96" i="4" l="1"/>
  <c r="B96" i="4"/>
  <c r="F106" i="4" l="1"/>
  <c r="B14" i="4" l="1"/>
  <c r="C54" i="4" s="1"/>
  <c r="C11" i="2" s="1"/>
  <c r="E32" i="4"/>
  <c r="B9" i="4"/>
  <c r="C9" i="4" s="1"/>
  <c r="C14" i="4" l="1"/>
  <c r="C34" i="4"/>
  <c r="C10" i="2" s="1"/>
  <c r="C45" i="2"/>
  <c r="C91" i="4"/>
  <c r="B102" i="4"/>
  <c r="C102" i="4" s="1"/>
  <c r="A120" i="4" s="1"/>
  <c r="C42" i="2" s="1"/>
  <c r="E88" i="4"/>
  <c r="E82" i="4" l="1"/>
  <c r="C4" i="4" l="1"/>
  <c r="B85" i="4" l="1"/>
  <c r="C85" i="4" s="1"/>
  <c r="B75" i="4"/>
  <c r="C75" i="4" s="1"/>
  <c r="A115" i="4" l="1"/>
  <c r="C40" i="2" s="1"/>
</calcChain>
</file>

<file path=xl/comments1.xml><?xml version="1.0" encoding="utf-8"?>
<comments xmlns="http://schemas.openxmlformats.org/spreadsheetml/2006/main">
  <authors>
    <author>Кукина Ольга</author>
  </authors>
  <commentList>
    <comment ref="A20" authorId="0">
      <text>
        <r>
          <rPr>
            <sz val="9"/>
            <color indexed="81"/>
            <rFont val="Tahoma"/>
            <family val="2"/>
            <charset val="204"/>
          </rPr>
          <t xml:space="preserve">Нажмите для справки
</t>
        </r>
      </text>
    </comment>
  </commentList>
</comments>
</file>

<file path=xl/sharedStrings.xml><?xml version="1.0" encoding="utf-8"?>
<sst xmlns="http://schemas.openxmlformats.org/spreadsheetml/2006/main" count="201" uniqueCount="113">
  <si>
    <t>Информацию подготовил:</t>
  </si>
  <si>
    <t>Фамилия, Имя, Отчество</t>
  </si>
  <si>
    <t>Компания</t>
  </si>
  <si>
    <t>Почтовый адрес</t>
  </si>
  <si>
    <t>Телефон/Факс</t>
  </si>
  <si>
    <t>другое</t>
  </si>
  <si>
    <t>Количество, шт</t>
  </si>
  <si>
    <t>Дополнительные требования</t>
  </si>
  <si>
    <t>Если выбрано "другое", то впишите значение</t>
  </si>
  <si>
    <t>Код для заказа</t>
  </si>
  <si>
    <t>не требуется</t>
  </si>
  <si>
    <t>Защита кабеля</t>
  </si>
  <si>
    <t>без дополнительной защиты</t>
  </si>
  <si>
    <t>труба гофрированная полимерная</t>
  </si>
  <si>
    <t xml:space="preserve">другая </t>
  </si>
  <si>
    <t>Длина кабеля, м</t>
  </si>
  <si>
    <t>Выбранный вариант</t>
  </si>
  <si>
    <t>В спецификацию</t>
  </si>
  <si>
    <t/>
  </si>
  <si>
    <t>требуется</t>
  </si>
  <si>
    <t>Опции</t>
  </si>
  <si>
    <t>Столбец1</t>
  </si>
  <si>
    <t>Столбец2</t>
  </si>
  <si>
    <t>, 1м</t>
  </si>
  <si>
    <t>, 2м</t>
  </si>
  <si>
    <t>, 3м</t>
  </si>
  <si>
    <t>, 5м</t>
  </si>
  <si>
    <t>, 7м</t>
  </si>
  <si>
    <t>, 10м</t>
  </si>
  <si>
    <t>, ТГ</t>
  </si>
  <si>
    <t>, LoRa</t>
  </si>
  <si>
    <t>переменный</t>
  </si>
  <si>
    <t>~</t>
  </si>
  <si>
    <t>Количество одновременно измеряемых фаз</t>
  </si>
  <si>
    <t>одна</t>
  </si>
  <si>
    <t>три</t>
  </si>
  <si>
    <t>Верхний предел измерения значения силы тока, А:</t>
  </si>
  <si>
    <t>10 А</t>
  </si>
  <si>
    <t>другой</t>
  </si>
  <si>
    <t>20А</t>
  </si>
  <si>
    <t>30А</t>
  </si>
  <si>
    <t>50А</t>
  </si>
  <si>
    <t>75А</t>
  </si>
  <si>
    <t>150А</t>
  </si>
  <si>
    <t>200А</t>
  </si>
  <si>
    <t>400А</t>
  </si>
  <si>
    <t>600А</t>
  </si>
  <si>
    <t>800А</t>
  </si>
  <si>
    <t>1000А</t>
  </si>
  <si>
    <t xml:space="preserve">трехфазный </t>
  </si>
  <si>
    <t>"Автон"</t>
  </si>
  <si>
    <t xml:space="preserve">Амперметр бесконтактный </t>
  </si>
  <si>
    <t xml:space="preserve">Опросный лист на Амперметр бесконтактный "Автон" </t>
  </si>
  <si>
    <t>Одна</t>
  </si>
  <si>
    <t>Три</t>
  </si>
  <si>
    <t>Комплектация:</t>
  </si>
  <si>
    <t>Паспорт</t>
  </si>
  <si>
    <t>Преобразователь измерительный напряжения A555</t>
  </si>
  <si>
    <t>Характер измеряемого тока</t>
  </si>
  <si>
    <t>Максимальный возможный диаметр кабеля с изоляцией, мм: 5</t>
  </si>
  <si>
    <t>Максимальный возможный диаметр кабеля с изоляцией, мм: 10</t>
  </si>
  <si>
    <t>Максимальный возможный диаметр кабеля с изоляцией, мм: 16</t>
  </si>
  <si>
    <t>Максимальный возможный диаметр кабеля с изоляцией, мм: 24</t>
  </si>
  <si>
    <t>Максимальный возможный диаметр кабеля с изоляцией, мм: 36</t>
  </si>
  <si>
    <t>Максимальный возможный диаметр кабеля с изоляцией, мм: 46</t>
  </si>
  <si>
    <t>Передача данных</t>
  </si>
  <si>
    <t>LoRaWAN + Bluetooth Low Energy</t>
  </si>
  <si>
    <t>NB-IoT + Bluetooth Low Energy</t>
  </si>
  <si>
    <t>, NB-IoT</t>
  </si>
  <si>
    <t>Дополнительная комплектация</t>
  </si>
  <si>
    <t>60А</t>
  </si>
  <si>
    <t>100А</t>
  </si>
  <si>
    <t>120А</t>
  </si>
  <si>
    <t>250А</t>
  </si>
  <si>
    <t>300А</t>
  </si>
  <si>
    <t>500А</t>
  </si>
  <si>
    <t>* Увеличенный срок поставки до 4 месяцев</t>
  </si>
  <si>
    <t>10*</t>
  </si>
  <si>
    <t>30*</t>
  </si>
  <si>
    <t>50*</t>
  </si>
  <si>
    <t>60*</t>
  </si>
  <si>
    <t>100*</t>
  </si>
  <si>
    <t>150*</t>
  </si>
  <si>
    <t>250*</t>
  </si>
  <si>
    <t>300*</t>
  </si>
  <si>
    <t>500*</t>
  </si>
  <si>
    <t>600*</t>
  </si>
  <si>
    <t>800*</t>
  </si>
  <si>
    <t>1000*</t>
  </si>
  <si>
    <t>Рабочие условия эксплуатации</t>
  </si>
  <si>
    <t>Верхний предел измерения значения силы тока</t>
  </si>
  <si>
    <t>Длина кабеля</t>
  </si>
  <si>
    <t>от -40 до +60 °C (индустриальный температурный диапазон)</t>
  </si>
  <si>
    <t>другая</t>
  </si>
  <si>
    <t>переменный и постоянный</t>
  </si>
  <si>
    <t>Свидетельство о поверке</t>
  </si>
  <si>
    <t>, П</t>
  </si>
  <si>
    <t>Крепление</t>
  </si>
  <si>
    <t>Кронштейн</t>
  </si>
  <si>
    <t>Кронштейн магнитный</t>
  </si>
  <si>
    <t>Варианты креплений</t>
  </si>
  <si>
    <t>?</t>
  </si>
  <si>
    <t>История изменений:</t>
  </si>
  <si>
    <t>Заменила иллюстрацию магнитного крепления.</t>
  </si>
  <si>
    <t>Добавила версию на первую страницу.</t>
  </si>
  <si>
    <t>Убрала элементы ActiveX.</t>
  </si>
  <si>
    <t xml:space="preserve">Заменила информацию о кронштейнах в связи с переходом на корпус из поликарбоната. </t>
  </si>
  <si>
    <t>Кронштейн в сборе K005.24</t>
  </si>
  <si>
    <t xml:space="preserve">Крепление магнитное K005.17-02 </t>
  </si>
  <si>
    <t>Кронштейн в сборе</t>
  </si>
  <si>
    <t>Крепление магнитное</t>
  </si>
  <si>
    <t>Версия: 29.04.2025</t>
  </si>
  <si>
    <t>Сжатие изображений.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</si>
</sst>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0"/>
      <name val="Arial Cyr"/>
      <charset val="204"/>
    </font>
    <font>
      <sz val="11"/>
      <name val="Calibri"/>
      <family val="2"/>
      <charset val="204"/>
    </font>
    <font>
      <sz val="12"/>
      <name val="Calibri"/>
      <family val="2"/>
      <charset val="204"/>
      <scheme val="minor"/>
    </font>
    <font>
      <b/>
      <i/>
      <u/>
      <sz val="10"/>
      <color theme="9" tint="-0.249977111117893"/>
      <name val="Arial"/>
      <family val="2"/>
      <charset val="204"/>
    </font>
    <font>
      <b/>
      <sz val="12"/>
      <color rgb="FF1E1E1E"/>
      <name val="Segoe UI"/>
      <family val="2"/>
      <charset val="204"/>
    </font>
    <font>
      <sz val="12"/>
      <color theme="0"/>
      <name val="Calibri"/>
      <family val="2"/>
      <charset val="204"/>
      <scheme val="minor"/>
    </font>
    <font>
      <sz val="10"/>
      <color theme="0"/>
      <name val="Arial Cyr"/>
      <charset val="204"/>
    </font>
    <font>
      <b/>
      <i/>
      <u/>
      <sz val="10"/>
      <color theme="0"/>
      <name val="Arial"/>
      <family val="2"/>
      <charset val="204"/>
    </font>
    <font>
      <b/>
      <sz val="14"/>
      <name val="Arial Cyr"/>
      <charset val="204"/>
    </font>
    <font>
      <sz val="10"/>
      <color theme="1"/>
      <name val="Arial Cyr"/>
      <charset val="204"/>
    </font>
    <font>
      <i/>
      <sz val="10"/>
      <name val="Arial Cyr"/>
      <charset val="204"/>
    </font>
    <font>
      <i/>
      <sz val="10"/>
      <color rgb="FFC00000"/>
      <name val="Arial Cyr"/>
      <charset val="204"/>
    </font>
    <font>
      <b/>
      <sz val="10"/>
      <name val="Arial Cyr"/>
      <charset val="204"/>
    </font>
    <font>
      <b/>
      <sz val="12"/>
      <name val="Calibri"/>
      <family val="2"/>
      <charset val="204"/>
      <scheme val="minor"/>
    </font>
    <font>
      <sz val="11"/>
      <name val="Arial Cyr"/>
      <charset val="204"/>
    </font>
    <font>
      <b/>
      <sz val="11"/>
      <name val="Arial Cyr"/>
      <charset val="204"/>
    </font>
    <font>
      <b/>
      <sz val="16"/>
      <color rgb="FF00B050"/>
      <name val="Arial Cyr"/>
      <charset val="204"/>
    </font>
    <font>
      <sz val="9"/>
      <color indexed="81"/>
      <name val="Tahoma"/>
      <family val="2"/>
      <charset val="204"/>
    </font>
    <font>
      <u/>
      <sz val="10"/>
      <color theme="10"/>
      <name val="Arial Cyr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b/>
      <sz val="12"/>
      <color theme="0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 tint="0.34998626667073579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34998626667073579"/>
      </left>
      <right style="thin">
        <color theme="0" tint="-0.14996795556505021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14996795556505021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theme="0" tint="-0.499984740745262"/>
      </left>
      <right style="thin">
        <color theme="0" tint="-0.14996795556505021"/>
      </right>
      <top style="medium">
        <color theme="0" tint="-0.499984740745262"/>
      </top>
      <bottom style="thin">
        <color theme="0" tint="-0.1499679555650502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medium">
        <color theme="0" tint="-0.499984740745262"/>
      </left>
      <right/>
      <top style="medium">
        <color theme="0" tint="-0.499984740745262"/>
      </top>
      <bottom style="thin">
        <color theme="0" tint="-0.14996795556505021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medium">
        <color theme="0" tint="-0.499984740745262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medium">
        <color theme="0" tint="-0.499984740745262"/>
      </top>
      <bottom style="thin">
        <color theme="0" tint="-0.14996795556505021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</borders>
  <cellStyleXfs count="2">
    <xf numFmtId="0" fontId="0" fillId="0" borderId="0"/>
    <xf numFmtId="0" fontId="18" fillId="0" borderId="0" applyNumberFormat="0" applyFill="0" applyBorder="0" applyAlignment="0" applyProtection="0"/>
  </cellStyleXfs>
  <cellXfs count="123">
    <xf numFmtId="0" fontId="0" fillId="0" borderId="0" xfId="0"/>
    <xf numFmtId="0" fontId="2" fillId="0" borderId="0" xfId="0" applyFont="1"/>
    <xf numFmtId="0" fontId="0" fillId="2" borderId="0" xfId="0" applyFill="1"/>
    <xf numFmtId="2" fontId="0" fillId="0" borderId="0" xfId="0" applyNumberFormat="1"/>
    <xf numFmtId="0" fontId="4" fillId="0" borderId="0" xfId="0" applyFont="1"/>
    <xf numFmtId="0" fontId="1" fillId="0" borderId="0" xfId="0" applyFont="1"/>
    <xf numFmtId="0" fontId="2" fillId="0" borderId="0" xfId="0" applyFont="1" applyAlignment="1">
      <alignment vertical="top" wrapText="1"/>
    </xf>
    <xf numFmtId="0" fontId="0" fillId="0" borderId="0" xfId="0" applyNumberFormat="1"/>
    <xf numFmtId="0" fontId="2" fillId="0" borderId="0" xfId="0" applyFont="1" applyAlignment="1">
      <alignment horizontal="right" vertical="top" wrapText="1"/>
    </xf>
    <xf numFmtId="0" fontId="0" fillId="0" borderId="0" xfId="0" applyAlignment="1">
      <alignment horizontal="right"/>
    </xf>
    <xf numFmtId="0" fontId="0" fillId="0" borderId="0" xfId="0" applyNumberFormat="1" applyAlignment="1">
      <alignment horizontal="right"/>
    </xf>
    <xf numFmtId="0" fontId="4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0" fontId="2" fillId="5" borderId="0" xfId="0" applyFont="1" applyFill="1"/>
    <xf numFmtId="0" fontId="0" fillId="0" borderId="0" xfId="0" quotePrefix="1"/>
    <xf numFmtId="0" fontId="0" fillId="5" borderId="0" xfId="0" applyFill="1"/>
    <xf numFmtId="0" fontId="0" fillId="5" borderId="0" xfId="0" applyFill="1" applyAlignment="1">
      <alignment horizontal="right"/>
    </xf>
    <xf numFmtId="0" fontId="0" fillId="0" borderId="0" xfId="0" applyAlignment="1">
      <alignment horizontal="left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3" xfId="0" quotePrefix="1" applyBorder="1"/>
    <xf numFmtId="0" fontId="0" fillId="0" borderId="4" xfId="0" quotePrefix="1" applyBorder="1"/>
    <xf numFmtId="0" fontId="0" fillId="0" borderId="0" xfId="0" applyBorder="1"/>
    <xf numFmtId="0" fontId="9" fillId="0" borderId="7" xfId="0" applyFont="1" applyBorder="1" applyAlignment="1">
      <alignment horizontal="left"/>
    </xf>
    <xf numFmtId="0" fontId="0" fillId="0" borderId="0" xfId="0" quotePrefix="1" applyBorder="1"/>
    <xf numFmtId="0" fontId="0" fillId="0" borderId="0" xfId="0" applyFill="1" applyAlignment="1">
      <alignment horizontal="left"/>
    </xf>
    <xf numFmtId="0" fontId="9" fillId="0" borderId="0" xfId="0" applyFont="1" applyBorder="1" applyAlignment="1">
      <alignment horizontal="left"/>
    </xf>
    <xf numFmtId="0" fontId="12" fillId="0" borderId="0" xfId="0" applyFont="1"/>
    <xf numFmtId="0" fontId="2" fillId="0" borderId="0" xfId="0" applyFont="1" applyFill="1"/>
    <xf numFmtId="0" fontId="2" fillId="0" borderId="0" xfId="0" applyFont="1" applyFill="1" applyAlignment="1">
      <alignment horizontal="left"/>
    </xf>
    <xf numFmtId="0" fontId="2" fillId="0" borderId="0" xfId="0" quotePrefix="1" applyFont="1"/>
    <xf numFmtId="0" fontId="2" fillId="0" borderId="0" xfId="0" applyFont="1" applyAlignment="1">
      <alignment horizontal="right"/>
    </xf>
    <xf numFmtId="0" fontId="2" fillId="5" borderId="0" xfId="0" applyFont="1" applyFill="1" applyAlignment="1">
      <alignment horizontal="left"/>
    </xf>
    <xf numFmtId="0" fontId="0" fillId="0" borderId="8" xfId="0" applyBorder="1"/>
    <xf numFmtId="0" fontId="8" fillId="0" borderId="8" xfId="0" applyFont="1" applyBorder="1" applyAlignment="1">
      <alignment vertical="center"/>
    </xf>
    <xf numFmtId="0" fontId="0" fillId="0" borderId="8" xfId="0" applyFont="1" applyBorder="1"/>
    <xf numFmtId="0" fontId="2" fillId="0" borderId="8" xfId="0" applyFont="1" applyBorder="1" applyAlignment="1">
      <alignment wrapText="1"/>
    </xf>
    <xf numFmtId="0" fontId="2" fillId="0" borderId="8" xfId="0" applyFont="1" applyBorder="1"/>
    <xf numFmtId="0" fontId="2" fillId="0" borderId="8" xfId="0" applyFont="1" applyBorder="1" applyAlignment="1" applyProtection="1">
      <protection locked="0"/>
    </xf>
    <xf numFmtId="0" fontId="6" fillId="0" borderId="8" xfId="0" applyFont="1" applyBorder="1"/>
    <xf numFmtId="0" fontId="2" fillId="0" borderId="8" xfId="0" applyFont="1" applyBorder="1" applyAlignment="1"/>
    <xf numFmtId="0" fontId="10" fillId="0" borderId="8" xfId="0" applyFont="1" applyBorder="1"/>
    <xf numFmtId="0" fontId="11" fillId="0" borderId="8" xfId="0" applyFont="1" applyBorder="1"/>
    <xf numFmtId="0" fontId="2" fillId="0" borderId="8" xfId="0" applyFont="1" applyBorder="1" applyAlignment="1">
      <alignment vertical="top"/>
    </xf>
    <xf numFmtId="0" fontId="0" fillId="0" borderId="11" xfId="0" applyBorder="1"/>
    <xf numFmtId="0" fontId="0" fillId="3" borderId="9" xfId="0" applyFill="1" applyBorder="1"/>
    <xf numFmtId="0" fontId="2" fillId="3" borderId="9" xfId="0" applyFont="1" applyFill="1" applyBorder="1"/>
    <xf numFmtId="0" fontId="2" fillId="3" borderId="12" xfId="0" applyFont="1" applyFill="1" applyBorder="1"/>
    <xf numFmtId="0" fontId="0" fillId="3" borderId="12" xfId="0" applyFill="1" applyBorder="1"/>
    <xf numFmtId="0" fontId="0" fillId="3" borderId="13" xfId="0" applyFill="1" applyBorder="1"/>
    <xf numFmtId="0" fontId="2" fillId="3" borderId="14" xfId="0" applyFont="1" applyFill="1" applyBorder="1"/>
    <xf numFmtId="0" fontId="0" fillId="3" borderId="14" xfId="0" applyFill="1" applyBorder="1"/>
    <xf numFmtId="0" fontId="0" fillId="3" borderId="15" xfId="0" applyFill="1" applyBorder="1"/>
    <xf numFmtId="0" fontId="0" fillId="3" borderId="16" xfId="0" applyFill="1" applyBorder="1"/>
    <xf numFmtId="0" fontId="13" fillId="0" borderId="0" xfId="0" applyFont="1" applyAlignment="1">
      <alignment vertical="top"/>
    </xf>
    <xf numFmtId="0" fontId="2" fillId="0" borderId="0" xfId="0" applyFont="1" applyAlignment="1">
      <alignment horizontal="right" wrapText="1"/>
    </xf>
    <xf numFmtId="0" fontId="2" fillId="3" borderId="0" xfId="0" applyFont="1" applyFill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quotePrefix="1" applyFont="1" applyAlignment="1">
      <alignment horizontal="left"/>
    </xf>
    <xf numFmtId="0" fontId="14" fillId="0" borderId="0" xfId="0" applyFont="1" applyAlignment="1"/>
    <xf numFmtId="0" fontId="14" fillId="0" borderId="0" xfId="0" applyFont="1"/>
    <xf numFmtId="0" fontId="15" fillId="0" borderId="0" xfId="0" applyFont="1" applyAlignment="1">
      <alignment vertical="center"/>
    </xf>
    <xf numFmtId="0" fontId="16" fillId="0" borderId="8" xfId="1" applyFont="1" applyBorder="1"/>
    <xf numFmtId="0" fontId="19" fillId="0" borderId="0" xfId="0" applyFont="1"/>
    <xf numFmtId="14" fontId="2" fillId="0" borderId="0" xfId="0" applyNumberFormat="1" applyFont="1" applyAlignment="1">
      <alignment horizontal="right" vertical="center"/>
    </xf>
    <xf numFmtId="0" fontId="21" fillId="6" borderId="19" xfId="0" applyFont="1" applyFill="1" applyBorder="1" applyAlignment="1">
      <alignment horizontal="right" vertical="center"/>
    </xf>
    <xf numFmtId="0" fontId="2" fillId="2" borderId="0" xfId="0" applyFont="1" applyFill="1"/>
    <xf numFmtId="0" fontId="2" fillId="0" borderId="8" xfId="0" applyFont="1" applyBorder="1" applyProtection="1">
      <protection locked="0"/>
    </xf>
    <xf numFmtId="0" fontId="5" fillId="0" borderId="8" xfId="0" applyFont="1" applyBorder="1" applyProtection="1">
      <protection locked="0"/>
    </xf>
    <xf numFmtId="0" fontId="0" fillId="0" borderId="8" xfId="0" applyBorder="1" applyProtection="1">
      <protection locked="0"/>
    </xf>
    <xf numFmtId="0" fontId="6" fillId="0" borderId="8" xfId="0" applyFont="1" applyBorder="1" applyProtection="1">
      <protection locked="0"/>
    </xf>
    <xf numFmtId="0" fontId="0" fillId="0" borderId="22" xfId="0" applyBorder="1" applyProtection="1">
      <protection locked="0"/>
    </xf>
    <xf numFmtId="0" fontId="6" fillId="0" borderId="11" xfId="0" applyFont="1" applyBorder="1" applyProtection="1">
      <protection locked="0"/>
    </xf>
    <xf numFmtId="0" fontId="6" fillId="0" borderId="0" xfId="0" applyFont="1" applyBorder="1" applyProtection="1">
      <protection locked="0"/>
    </xf>
    <xf numFmtId="0" fontId="2" fillId="0" borderId="22" xfId="0" applyFont="1" applyBorder="1" applyAlignment="1">
      <alignment wrapText="1"/>
    </xf>
    <xf numFmtId="0" fontId="6" fillId="0" borderId="22" xfId="0" applyFont="1" applyBorder="1" applyProtection="1">
      <protection locked="0"/>
    </xf>
    <xf numFmtId="0" fontId="6" fillId="0" borderId="24" xfId="0" applyFont="1" applyBorder="1" applyProtection="1">
      <protection locked="0"/>
    </xf>
    <xf numFmtId="0" fontId="5" fillId="0" borderId="22" xfId="0" applyFont="1" applyBorder="1" applyProtection="1">
      <protection locked="0"/>
    </xf>
    <xf numFmtId="0" fontId="2" fillId="0" borderId="22" xfId="0" applyFont="1" applyBorder="1"/>
    <xf numFmtId="0" fontId="2" fillId="0" borderId="22" xfId="0" applyFont="1" applyBorder="1" applyProtection="1">
      <protection locked="0"/>
    </xf>
    <xf numFmtId="0" fontId="0" fillId="0" borderId="22" xfId="0" applyBorder="1"/>
    <xf numFmtId="0" fontId="0" fillId="0" borderId="27" xfId="0" applyFill="1" applyBorder="1"/>
    <xf numFmtId="0" fontId="0" fillId="0" borderId="8" xfId="0" applyFill="1" applyBorder="1"/>
    <xf numFmtId="0" fontId="5" fillId="0" borderId="10" xfId="0" applyFont="1" applyBorder="1" applyProtection="1">
      <protection locked="0"/>
    </xf>
    <xf numFmtId="0" fontId="0" fillId="0" borderId="11" xfId="0" applyBorder="1" applyProtection="1">
      <protection locked="0"/>
    </xf>
    <xf numFmtId="0" fontId="2" fillId="0" borderId="23" xfId="0" applyFont="1" applyBorder="1"/>
    <xf numFmtId="0" fontId="2" fillId="0" borderId="26" xfId="0" applyFont="1" applyBorder="1"/>
    <xf numFmtId="0" fontId="2" fillId="0" borderId="11" xfId="0" applyFont="1" applyBorder="1"/>
    <xf numFmtId="0" fontId="2" fillId="0" borderId="30" xfId="0" applyFont="1" applyBorder="1"/>
    <xf numFmtId="0" fontId="0" fillId="0" borderId="23" xfId="0" applyBorder="1"/>
    <xf numFmtId="0" fontId="0" fillId="0" borderId="10" xfId="0" applyBorder="1" applyProtection="1">
      <protection locked="0"/>
    </xf>
    <xf numFmtId="0" fontId="0" fillId="0" borderId="24" xfId="0" applyBorder="1" applyProtection="1">
      <protection locked="0"/>
    </xf>
    <xf numFmtId="0" fontId="7" fillId="0" borderId="23" xfId="0" applyFont="1" applyFill="1" applyBorder="1" applyAlignment="1" applyProtection="1">
      <alignment vertical="center"/>
      <protection locked="0"/>
    </xf>
    <xf numFmtId="0" fontId="3" fillId="0" borderId="23" xfId="0" applyFont="1" applyFill="1" applyBorder="1" applyAlignment="1" applyProtection="1">
      <alignment vertical="center"/>
      <protection locked="0"/>
    </xf>
    <xf numFmtId="0" fontId="0" fillId="0" borderId="26" xfId="0" applyBorder="1" applyProtection="1">
      <protection locked="0"/>
    </xf>
    <xf numFmtId="0" fontId="7" fillId="0" borderId="30" xfId="0" applyFont="1" applyFill="1" applyBorder="1" applyAlignment="1" applyProtection="1">
      <alignment vertical="center"/>
      <protection locked="0"/>
    </xf>
    <xf numFmtId="0" fontId="3" fillId="0" borderId="30" xfId="0" applyFont="1" applyFill="1" applyBorder="1" applyAlignment="1" applyProtection="1">
      <alignment vertical="center"/>
      <protection locked="0"/>
    </xf>
    <xf numFmtId="0" fontId="0" fillId="0" borderId="31" xfId="0" applyBorder="1" applyProtection="1">
      <protection locked="0"/>
    </xf>
    <xf numFmtId="0" fontId="0" fillId="0" borderId="21" xfId="0" applyFont="1" applyBorder="1" applyAlignment="1" applyProtection="1">
      <alignment horizontal="left" vertical="center"/>
      <protection locked="0"/>
    </xf>
    <xf numFmtId="0" fontId="2" fillId="4" borderId="17" xfId="0" applyFont="1" applyFill="1" applyBorder="1" applyAlignment="1">
      <alignment horizontal="left" vertical="top" wrapText="1"/>
    </xf>
    <xf numFmtId="0" fontId="2" fillId="4" borderId="20" xfId="0" applyFont="1" applyFill="1" applyBorder="1" applyAlignment="1">
      <alignment horizontal="left" vertical="top" wrapText="1"/>
    </xf>
    <xf numFmtId="0" fontId="2" fillId="4" borderId="18" xfId="0" applyFont="1" applyFill="1" applyBorder="1" applyAlignment="1">
      <alignment horizontal="left" vertical="top" wrapText="1"/>
    </xf>
    <xf numFmtId="0" fontId="2" fillId="4" borderId="17" xfId="0" applyFont="1" applyFill="1" applyBorder="1" applyAlignment="1">
      <alignment horizontal="left" vertical="top"/>
    </xf>
    <xf numFmtId="0" fontId="2" fillId="4" borderId="20" xfId="0" applyFont="1" applyFill="1" applyBorder="1" applyAlignment="1">
      <alignment horizontal="left" vertical="top"/>
    </xf>
    <xf numFmtId="0" fontId="2" fillId="4" borderId="18" xfId="0" applyFont="1" applyFill="1" applyBorder="1" applyAlignment="1">
      <alignment horizontal="left" vertical="top"/>
    </xf>
    <xf numFmtId="0" fontId="2" fillId="0" borderId="19" xfId="0" applyFont="1" applyBorder="1" applyAlignment="1">
      <alignment horizontal="center"/>
    </xf>
    <xf numFmtId="0" fontId="20" fillId="0" borderId="25" xfId="0" applyFont="1" applyFill="1" applyBorder="1" applyAlignment="1" applyProtection="1">
      <alignment horizontal="left" vertical="center"/>
      <protection locked="0"/>
    </xf>
    <xf numFmtId="0" fontId="20" fillId="0" borderId="28" xfId="0" applyFont="1" applyFill="1" applyBorder="1" applyAlignment="1" applyProtection="1">
      <alignment horizontal="left" vertical="center"/>
      <protection locked="0"/>
    </xf>
    <xf numFmtId="0" fontId="20" fillId="0" borderId="29" xfId="0" applyFont="1" applyFill="1" applyBorder="1" applyAlignment="1" applyProtection="1">
      <alignment horizontal="left" vertical="center"/>
      <protection locked="0"/>
    </xf>
    <xf numFmtId="0" fontId="0" fillId="0" borderId="28" xfId="0" applyFont="1" applyBorder="1" applyAlignment="1" applyProtection="1">
      <alignment horizontal="left" vertical="center"/>
      <protection locked="0"/>
    </xf>
    <xf numFmtId="0" fontId="0" fillId="0" borderId="29" xfId="0" applyFont="1" applyBorder="1" applyAlignment="1" applyProtection="1">
      <alignment horizontal="left" vertical="center"/>
      <protection locked="0"/>
    </xf>
    <xf numFmtId="0" fontId="2" fillId="0" borderId="25" xfId="0" applyNumberFormat="1" applyFont="1" applyBorder="1" applyAlignment="1" applyProtection="1">
      <alignment horizontal="left" vertical="top"/>
      <protection locked="0"/>
    </xf>
    <xf numFmtId="0" fontId="2" fillId="0" borderId="28" xfId="0" applyNumberFormat="1" applyFont="1" applyBorder="1" applyAlignment="1" applyProtection="1">
      <alignment horizontal="left" vertical="top"/>
      <protection locked="0"/>
    </xf>
    <xf numFmtId="0" fontId="2" fillId="0" borderId="29" xfId="0" applyNumberFormat="1" applyFont="1" applyBorder="1" applyAlignment="1" applyProtection="1">
      <alignment horizontal="left" vertical="top"/>
      <protection locked="0"/>
    </xf>
    <xf numFmtId="0" fontId="2" fillId="0" borderId="25" xfId="0" applyFont="1" applyBorder="1" applyAlignment="1" applyProtection="1">
      <alignment horizontal="left" vertical="center"/>
      <protection locked="0"/>
    </xf>
    <xf numFmtId="0" fontId="2" fillId="0" borderId="28" xfId="0" applyFont="1" applyBorder="1" applyAlignment="1" applyProtection="1">
      <alignment horizontal="left" vertical="center"/>
      <protection locked="0"/>
    </xf>
    <xf numFmtId="0" fontId="2" fillId="0" borderId="29" xfId="0" applyFont="1" applyBorder="1" applyAlignment="1" applyProtection="1">
      <alignment horizontal="left" vertical="center"/>
      <protection locked="0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vertical="center" wrapText="1"/>
    </xf>
  </cellXfs>
  <cellStyles count="2">
    <cellStyle name="Гиперссылка" xfId="1" builtinId="8"/>
    <cellStyle name="Обычный" xfId="0" builtinId="0"/>
  </cellStyles>
  <dxfs count="17">
    <dxf>
      <font>
        <strike val="0"/>
        <outline val="0"/>
        <shadow val="0"/>
        <u val="none"/>
        <vertAlign val="baseline"/>
        <sz val="12"/>
        <name val="Calibri"/>
        <scheme val="minor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Cyr"/>
        <scheme val="none"/>
      </font>
      <fill>
        <patternFill patternType="solid">
          <fgColor theme="0" tint="-0.14999847407452621"/>
          <bgColor theme="0" tint="-0.14999847407452621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Cyr"/>
        <scheme val="none"/>
      </font>
      <fill>
        <patternFill patternType="solid">
          <fgColor theme="0" tint="-0.14999847407452621"/>
          <bgColor theme="0" tint="-0.14999847407452621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trlProps/ctrlProp1.xml><?xml version="1.0" encoding="utf-8"?>
<formControlPr xmlns="http://schemas.microsoft.com/office/spreadsheetml/2009/9/main" objectType="Drop" dropLines="10" dropStyle="combo" dx="16" fmlaLink="Лист1!$A$75" fmlaRange="Лист1!$D$76:$D$82" noThreeD="1" val="0"/>
</file>

<file path=xl/ctrlProps/ctrlProp2.xml><?xml version="1.0" encoding="utf-8"?>
<formControlPr xmlns="http://schemas.microsoft.com/office/spreadsheetml/2009/9/main" objectType="Drop" dropStyle="combo" dx="16" fmlaLink="Лист1!$A$85" fmlaRange="Лист1!$D$86:$D$88" noThreeD="1" val="0"/>
</file>

<file path=xl/ctrlProps/ctrlProp3.xml><?xml version="1.0" encoding="utf-8"?>
<formControlPr xmlns="http://schemas.microsoft.com/office/spreadsheetml/2009/9/main" objectType="Drop" dropStyle="combo" dx="16" fmlaLink="Лист1!$A$102" fmlaRange="Лист1!$D$103:$D$106" noThreeD="1" val="0"/>
</file>

<file path=xl/ctrlProps/ctrlProp4.xml><?xml version="1.0" encoding="utf-8"?>
<formControlPr xmlns="http://schemas.microsoft.com/office/spreadsheetml/2009/9/main" objectType="Drop" dropLines="10" dropStyle="combo" dx="16" fmlaLink="Лист1!$A$91" fmlaRange="Лист1!$D$92:$D$93" noThreeD="1" val="0"/>
</file>

<file path=xl/ctrlProps/ctrlProp5.xml><?xml version="1.0" encoding="utf-8"?>
<formControlPr xmlns="http://schemas.microsoft.com/office/spreadsheetml/2009/9/main" objectType="Drop" dropLines="10" dropStyle="combo" dx="16" fmlaLink="Лист1!$A$4" fmlaRange="Лист1!$D$5:$E$6" noThreeD="1" val="0"/>
</file>

<file path=xl/ctrlProps/ctrlProp6.xml><?xml version="1.0" encoding="utf-8"?>
<formControlPr xmlns="http://schemas.microsoft.com/office/spreadsheetml/2009/9/main" objectType="Drop" dropLines="10" dropStyle="combo" dx="16" fmlaLink="Лист1!$A$9" fmlaRange="Лист1!$D$10:$D$11" noThreeD="1" val="0"/>
</file>

<file path=xl/ctrlProps/ctrlProp7.xml><?xml version="1.0" encoding="utf-8"?>
<formControlPr xmlns="http://schemas.microsoft.com/office/spreadsheetml/2009/9/main" objectType="Drop" dropLines="10" dropStyle="combo" dx="16" fmlaLink="Лист1!$A$14" fmlaRange="Лист1!$D$15:$D$32" noThreeD="1" sel="2" val="0"/>
</file>

<file path=xl/ctrlProps/ctrlProp8.xml><?xml version="1.0" encoding="utf-8"?>
<formControlPr xmlns="http://schemas.microsoft.com/office/spreadsheetml/2009/9/main" objectType="Drop" dropLines="10" dropStyle="combo" dx="16" fmlaLink="Лист1!$A$96" fmlaRange="Лист1!$D$97:$D$99" noThreeD="1" val="0"/>
</file>

<file path=xl/ctrlProps/ctrlProp9.xml><?xml version="1.0" encoding="utf-8"?>
<formControlPr xmlns="http://schemas.microsoft.com/office/spreadsheetml/2009/9/main" objectType="Drop" dropLines="10" dropStyle="combo" dx="16" fmlaLink="Лист1!$A$109" fmlaRange="Лист1!$D$110:$D$111" noThreeD="1" val="0"/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11</xdr:row>
          <xdr:rowOff>28575</xdr:rowOff>
        </xdr:from>
        <xdr:to>
          <xdr:col>6</xdr:col>
          <xdr:colOff>2286000</xdr:colOff>
          <xdr:row>11</xdr:row>
          <xdr:rowOff>295275</xdr:rowOff>
        </xdr:to>
        <xdr:sp macro="" textlink="">
          <xdr:nvSpPr>
            <xdr:cNvPr id="2050" name="Drop Down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</xdr:colOff>
          <xdr:row>13</xdr:row>
          <xdr:rowOff>19050</xdr:rowOff>
        </xdr:from>
        <xdr:to>
          <xdr:col>6</xdr:col>
          <xdr:colOff>2276475</xdr:colOff>
          <xdr:row>13</xdr:row>
          <xdr:rowOff>276225</xdr:rowOff>
        </xdr:to>
        <xdr:sp macro="" textlink="">
          <xdr:nvSpPr>
            <xdr:cNvPr id="2060" name="Drop Down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</xdr:colOff>
          <xdr:row>19</xdr:row>
          <xdr:rowOff>28575</xdr:rowOff>
        </xdr:from>
        <xdr:to>
          <xdr:col>6</xdr:col>
          <xdr:colOff>2276475</xdr:colOff>
          <xdr:row>19</xdr:row>
          <xdr:rowOff>285750</xdr:rowOff>
        </xdr:to>
        <xdr:sp macro="" textlink="">
          <xdr:nvSpPr>
            <xdr:cNvPr id="2061" name="Drop Down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15</xdr:row>
          <xdr:rowOff>28575</xdr:rowOff>
        </xdr:from>
        <xdr:to>
          <xdr:col>6</xdr:col>
          <xdr:colOff>2286000</xdr:colOff>
          <xdr:row>15</xdr:row>
          <xdr:rowOff>295275</xdr:rowOff>
        </xdr:to>
        <xdr:sp macro="" textlink="">
          <xdr:nvSpPr>
            <xdr:cNvPr id="2152" name="Drop Down 104" hidden="1">
              <a:extLst>
                <a:ext uri="{63B3BB69-23CF-44E3-9099-C40C66FF867C}">
                  <a14:compatExt spid="_x0000_s21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</xdr:colOff>
          <xdr:row>3</xdr:row>
          <xdr:rowOff>19050</xdr:rowOff>
        </xdr:from>
        <xdr:to>
          <xdr:col>6</xdr:col>
          <xdr:colOff>2276475</xdr:colOff>
          <xdr:row>3</xdr:row>
          <xdr:rowOff>285750</xdr:rowOff>
        </xdr:to>
        <xdr:sp macro="" textlink="">
          <xdr:nvSpPr>
            <xdr:cNvPr id="2153" name="Drop Down 105" hidden="1">
              <a:extLst>
                <a:ext uri="{63B3BB69-23CF-44E3-9099-C40C66FF867C}">
                  <a14:compatExt spid="_x0000_s21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</xdr:colOff>
          <xdr:row>5</xdr:row>
          <xdr:rowOff>19050</xdr:rowOff>
        </xdr:from>
        <xdr:to>
          <xdr:col>6</xdr:col>
          <xdr:colOff>2276475</xdr:colOff>
          <xdr:row>5</xdr:row>
          <xdr:rowOff>285750</xdr:rowOff>
        </xdr:to>
        <xdr:sp macro="" textlink="">
          <xdr:nvSpPr>
            <xdr:cNvPr id="2154" name="Drop Down 106" hidden="1">
              <a:extLst>
                <a:ext uri="{63B3BB69-23CF-44E3-9099-C40C66FF867C}">
                  <a14:compatExt spid="_x0000_s21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</xdr:colOff>
          <xdr:row>7</xdr:row>
          <xdr:rowOff>19050</xdr:rowOff>
        </xdr:from>
        <xdr:to>
          <xdr:col>6</xdr:col>
          <xdr:colOff>2276475</xdr:colOff>
          <xdr:row>7</xdr:row>
          <xdr:rowOff>285750</xdr:rowOff>
        </xdr:to>
        <xdr:sp macro="" textlink="">
          <xdr:nvSpPr>
            <xdr:cNvPr id="2155" name="Drop Down 107" hidden="1">
              <a:extLst>
                <a:ext uri="{63B3BB69-23CF-44E3-9099-C40C66FF867C}">
                  <a14:compatExt spid="_x0000_s21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17</xdr:row>
          <xdr:rowOff>28575</xdr:rowOff>
        </xdr:from>
        <xdr:to>
          <xdr:col>6</xdr:col>
          <xdr:colOff>2286000</xdr:colOff>
          <xdr:row>17</xdr:row>
          <xdr:rowOff>295275</xdr:rowOff>
        </xdr:to>
        <xdr:sp macro="" textlink="">
          <xdr:nvSpPr>
            <xdr:cNvPr id="2157" name="Drop Down 109" hidden="1">
              <a:extLst>
                <a:ext uri="{63B3BB69-23CF-44E3-9099-C40C66FF867C}">
                  <a14:compatExt spid="_x0000_s21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</xdr:colOff>
          <xdr:row>21</xdr:row>
          <xdr:rowOff>28575</xdr:rowOff>
        </xdr:from>
        <xdr:to>
          <xdr:col>6</xdr:col>
          <xdr:colOff>2276475</xdr:colOff>
          <xdr:row>21</xdr:row>
          <xdr:rowOff>295275</xdr:rowOff>
        </xdr:to>
        <xdr:sp macro="" textlink="">
          <xdr:nvSpPr>
            <xdr:cNvPr id="2158" name="Drop Down 110" hidden="1">
              <a:extLst>
                <a:ext uri="{63B3BB69-23CF-44E3-9099-C40C66FF867C}">
                  <a14:compatExt spid="_x0000_s21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47625</xdr:colOff>
      <xdr:row>2</xdr:row>
      <xdr:rowOff>57150</xdr:rowOff>
    </xdr:from>
    <xdr:to>
      <xdr:col>2</xdr:col>
      <xdr:colOff>2863381</xdr:colOff>
      <xdr:row>2</xdr:row>
      <xdr:rowOff>1962150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90825" y="542925"/>
          <a:ext cx="2815756" cy="1905000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2</xdr:row>
      <xdr:rowOff>66675</xdr:rowOff>
    </xdr:from>
    <xdr:to>
      <xdr:col>1</xdr:col>
      <xdr:colOff>2330785</xdr:colOff>
      <xdr:row>2</xdr:row>
      <xdr:rowOff>1933575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2425" y="552450"/>
          <a:ext cx="2292685" cy="1866900"/>
        </a:xfrm>
        <a:prstGeom prst="rect">
          <a:avLst/>
        </a:prstGeom>
      </xdr:spPr>
    </xdr:pic>
    <xdr:clientData/>
  </xdr:twoCellAnchor>
  <xdr:twoCellAnchor editAs="oneCell">
    <xdr:from>
      <xdr:col>1</xdr:col>
      <xdr:colOff>371475</xdr:colOff>
      <xdr:row>2</xdr:row>
      <xdr:rowOff>2019300</xdr:rowOff>
    </xdr:from>
    <xdr:to>
      <xdr:col>1</xdr:col>
      <xdr:colOff>1810346</xdr:colOff>
      <xdr:row>2</xdr:row>
      <xdr:rowOff>5124449</xdr:rowOff>
    </xdr:to>
    <xdr:pic>
      <xdr:nvPicPr>
        <xdr:cNvPr id="6" name="Рисунок 5"/>
        <xdr:cNvPicPr>
          <a:picLocks noChangeAspect="1"/>
        </xdr:cNvPicPr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85800" y="2505075"/>
          <a:ext cx="1438871" cy="3105149"/>
        </a:xfrm>
        <a:prstGeom prst="rect">
          <a:avLst/>
        </a:prstGeom>
      </xdr:spPr>
    </xdr:pic>
    <xdr:clientData/>
  </xdr:twoCellAnchor>
  <xdr:twoCellAnchor editAs="oneCell">
    <xdr:from>
      <xdr:col>2</xdr:col>
      <xdr:colOff>638175</xdr:colOff>
      <xdr:row>2</xdr:row>
      <xdr:rowOff>2019301</xdr:rowOff>
    </xdr:from>
    <xdr:to>
      <xdr:col>2</xdr:col>
      <xdr:colOff>2407922</xdr:colOff>
      <xdr:row>2</xdr:row>
      <xdr:rowOff>5095875</xdr:rowOff>
    </xdr:to>
    <xdr:pic>
      <xdr:nvPicPr>
        <xdr:cNvPr id="7" name="Рисунок 6"/>
        <xdr:cNvPicPr>
          <a:picLocks noChangeAspect="1"/>
        </xdr:cNvPicPr>
      </xdr:nvPicPr>
      <xdr:blipFill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381375" y="2505076"/>
          <a:ext cx="1769747" cy="307657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Work/Projects/A8x5/Doc/A835%20&#1058;&#1077;&#1088;&#1084;&#1086;&#1084;&#1072;&#1085;&#1086;&#1084;&#1077;&#1090;&#1088;.&#1054;&#1087;&#1088;&#1086;&#1089;&#1085;&#1099;&#1081;%20&#1083;&#1080;&#1089;&#109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просный лист термоманометр"/>
      <sheetName val="Справка"/>
      <sheetName val="Лист1"/>
    </sheetNames>
    <sheetDataSet>
      <sheetData sheetId="0">
        <row r="4">
          <cell r="L4">
            <v>0.6</v>
          </cell>
        </row>
        <row r="5">
          <cell r="L5">
            <v>1</v>
          </cell>
        </row>
        <row r="6">
          <cell r="L6">
            <v>1.6</v>
          </cell>
        </row>
        <row r="7">
          <cell r="L7">
            <v>2.5</v>
          </cell>
        </row>
        <row r="8">
          <cell r="L8">
            <v>4</v>
          </cell>
        </row>
        <row r="9">
          <cell r="L9">
            <v>6</v>
          </cell>
        </row>
        <row r="10">
          <cell r="L10">
            <v>10</v>
          </cell>
        </row>
        <row r="11">
          <cell r="L11">
            <v>16</v>
          </cell>
        </row>
        <row r="12">
          <cell r="L12">
            <v>25</v>
          </cell>
        </row>
        <row r="13">
          <cell r="L13">
            <v>40</v>
          </cell>
        </row>
        <row r="14">
          <cell r="L14">
            <v>60</v>
          </cell>
        </row>
        <row r="15">
          <cell r="L15" t="str">
            <v>другое</v>
          </cell>
        </row>
        <row r="17">
          <cell r="L17">
            <v>0.15</v>
          </cell>
        </row>
        <row r="18">
          <cell r="L18">
            <v>0.25</v>
          </cell>
        </row>
        <row r="19">
          <cell r="L19">
            <v>0.5</v>
          </cell>
        </row>
        <row r="20">
          <cell r="L20">
            <v>1</v>
          </cell>
        </row>
        <row r="21">
          <cell r="L21">
            <v>1.5</v>
          </cell>
        </row>
        <row r="22">
          <cell r="L22" t="str">
            <v>другое</v>
          </cell>
        </row>
        <row r="24">
          <cell r="I24">
            <v>1</v>
          </cell>
        </row>
        <row r="25">
          <cell r="L25" t="str">
            <v>корпус датчика</v>
          </cell>
        </row>
        <row r="26">
          <cell r="L26" t="str">
            <v>встроенный погружной термощуп (жидкость или газ)</v>
          </cell>
        </row>
        <row r="27">
          <cell r="L27" t="str">
            <v>выносной погружной термощуп (жидкость или газ)</v>
          </cell>
        </row>
        <row r="36">
          <cell r="L36">
            <v>0.5</v>
          </cell>
          <cell r="M36">
            <v>0.5</v>
          </cell>
          <cell r="N36">
            <v>2</v>
          </cell>
        </row>
        <row r="37">
          <cell r="L37">
            <v>1</v>
          </cell>
          <cell r="M37">
            <v>1</v>
          </cell>
          <cell r="N37">
            <v>1</v>
          </cell>
        </row>
        <row r="38">
          <cell r="L38">
            <v>2</v>
          </cell>
          <cell r="M38">
            <v>2</v>
          </cell>
          <cell r="N38" t="str">
            <v>0.5</v>
          </cell>
        </row>
        <row r="40">
          <cell r="M40">
            <v>46</v>
          </cell>
          <cell r="N40">
            <v>46</v>
          </cell>
        </row>
        <row r="41">
          <cell r="M41">
            <v>64</v>
          </cell>
          <cell r="N41">
            <v>64</v>
          </cell>
        </row>
        <row r="42">
          <cell r="M42">
            <v>100</v>
          </cell>
          <cell r="N42">
            <v>100</v>
          </cell>
        </row>
        <row r="43">
          <cell r="M43" t="str">
            <v>другая</v>
          </cell>
          <cell r="N43" t="str">
            <v>другая</v>
          </cell>
        </row>
        <row r="45">
          <cell r="M45">
            <v>5</v>
          </cell>
          <cell r="N45">
            <v>5</v>
          </cell>
        </row>
        <row r="46">
          <cell r="M46">
            <v>6</v>
          </cell>
          <cell r="N46">
            <v>6</v>
          </cell>
        </row>
        <row r="47">
          <cell r="M47">
            <v>8</v>
          </cell>
          <cell r="N47">
            <v>8</v>
          </cell>
        </row>
        <row r="48">
          <cell r="M48">
            <v>10</v>
          </cell>
          <cell r="N48">
            <v>10</v>
          </cell>
        </row>
        <row r="49">
          <cell r="M49" t="str">
            <v>другой</v>
          </cell>
          <cell r="N49" t="str">
            <v>другой</v>
          </cell>
        </row>
        <row r="51">
          <cell r="N51" t="str">
            <v>штуцер подвижный</v>
          </cell>
        </row>
        <row r="52">
          <cell r="N52" t="str">
            <v>штуцер приварной</v>
          </cell>
        </row>
        <row r="53">
          <cell r="N53" t="str">
            <v>штуцер подпружиненный</v>
          </cell>
        </row>
        <row r="54">
          <cell r="N54" t="str">
            <v>фланец</v>
          </cell>
        </row>
        <row r="55">
          <cell r="N55" t="str">
            <v>другой</v>
          </cell>
        </row>
        <row r="57">
          <cell r="N57" t="str">
            <v>бескорпусной с выводами</v>
          </cell>
        </row>
        <row r="58">
          <cell r="N58" t="str">
            <v>коммутационная (клеммная) головка</v>
          </cell>
        </row>
        <row r="59">
          <cell r="N59" t="str">
            <v>другой</v>
          </cell>
        </row>
        <row r="61">
          <cell r="N61">
            <v>1</v>
          </cell>
        </row>
        <row r="62">
          <cell r="N62">
            <v>1.5</v>
          </cell>
        </row>
        <row r="63">
          <cell r="N63">
            <v>2</v>
          </cell>
        </row>
        <row r="64">
          <cell r="N64">
            <v>2.5</v>
          </cell>
        </row>
        <row r="65">
          <cell r="N65">
            <v>3</v>
          </cell>
        </row>
        <row r="66">
          <cell r="N66">
            <v>4</v>
          </cell>
        </row>
        <row r="67">
          <cell r="N67">
            <v>5</v>
          </cell>
        </row>
        <row r="68">
          <cell r="N68">
            <v>7</v>
          </cell>
        </row>
        <row r="69">
          <cell r="N69">
            <v>10</v>
          </cell>
        </row>
        <row r="71">
          <cell r="N71" t="str">
            <v>без дополнительной защиты</v>
          </cell>
        </row>
        <row r="72">
          <cell r="N72" t="str">
            <v>труба гофрированная полимерная</v>
          </cell>
        </row>
        <row r="73">
          <cell r="N73" t="str">
            <v xml:space="preserve">другая </v>
          </cell>
        </row>
        <row r="75">
          <cell r="M75" t="str">
            <v>не требуется</v>
          </cell>
          <cell r="N75" t="str">
            <v>не требуется</v>
          </cell>
        </row>
        <row r="76">
          <cell r="M76" t="str">
            <v>М20х1.5</v>
          </cell>
          <cell r="N76" t="str">
            <v>М20х1.5</v>
          </cell>
        </row>
        <row r="77">
          <cell r="M77" t="str">
            <v>G1/2</v>
          </cell>
          <cell r="N77" t="str">
            <v>G1/2</v>
          </cell>
        </row>
        <row r="78">
          <cell r="M78" t="str">
            <v>другая</v>
          </cell>
          <cell r="N78" t="str">
            <v>другая</v>
          </cell>
        </row>
        <row r="80">
          <cell r="L80" t="str">
            <v>LoRaWAN</v>
          </cell>
        </row>
        <row r="81">
          <cell r="L81" t="str">
            <v>нет</v>
          </cell>
        </row>
        <row r="87">
          <cell r="L87" t="str">
            <v>обычное</v>
          </cell>
        </row>
        <row r="88">
          <cell r="L88" t="str">
            <v>коррозионно-стойкое</v>
          </cell>
        </row>
        <row r="90">
          <cell r="L90" t="str">
            <v>М20х1.5</v>
          </cell>
        </row>
        <row r="91">
          <cell r="L91" t="str">
            <v>G1/2</v>
          </cell>
        </row>
        <row r="92">
          <cell r="L92" t="str">
            <v>другая</v>
          </cell>
        </row>
        <row r="94">
          <cell r="L94" t="str">
            <v>не требуется</v>
          </cell>
        </row>
        <row r="95">
          <cell r="L95" t="str">
            <v>кронштейн Г-образный</v>
          </cell>
        </row>
        <row r="96">
          <cell r="L96" t="str">
            <v>отвод-охладитель</v>
          </cell>
        </row>
        <row r="97">
          <cell r="L97" t="str">
            <v>клапан, отвод-охладитель</v>
          </cell>
        </row>
        <row r="98">
          <cell r="L98" t="str">
            <v>блок вентильный, гильза защитная</v>
          </cell>
        </row>
        <row r="99">
          <cell r="L99" t="str">
            <v>другая</v>
          </cell>
        </row>
        <row r="101">
          <cell r="L101" t="str">
            <v>не требуется</v>
          </cell>
        </row>
        <row r="102">
          <cell r="L102" t="str">
            <v>требуется</v>
          </cell>
        </row>
      </sheetData>
      <sheetData sheetId="1"/>
      <sheetData sheetId="2"/>
    </sheetDataSet>
  </externalBook>
</externalLink>
</file>

<file path=xl/tables/table1.xml><?xml version="1.0" encoding="utf-8"?>
<table xmlns="http://schemas.openxmlformats.org/spreadsheetml/2006/main" id="1" name="Таблица1" displayName="Таблица1" ref="D4:E6" totalsRowShown="0">
  <autoFilter ref="D4:E6"/>
  <tableColumns count="2">
    <tableColumn id="1" name="Столбец1"/>
    <tableColumn id="2" name="Столбец2"/>
  </tableColumns>
  <tableStyleInfo name="TableStyleLight15" showFirstColumn="0" showLastColumn="0" showRowStripes="1" showColumnStripes="0"/>
</table>
</file>

<file path=xl/tables/table10.xml><?xml version="1.0" encoding="utf-8"?>
<table xmlns="http://schemas.openxmlformats.org/spreadsheetml/2006/main" id="10" name="Таблица10" displayName="Таблица10" ref="D96:E99" totalsRowShown="0" dataDxfId="6">
  <autoFilter ref="D96:E99"/>
  <tableColumns count="2">
    <tableColumn id="1" name="Столбец1" dataDxfId="5"/>
    <tableColumn id="2" name="Столбец2" dataDxfId="4"/>
  </tableColumns>
  <tableStyleInfo name="TableStyleLight15" showFirstColumn="0" showLastColumn="0" showRowStripes="1" showColumnStripes="0"/>
</table>
</file>

<file path=xl/tables/table11.xml><?xml version="1.0" encoding="utf-8"?>
<table xmlns="http://schemas.openxmlformats.org/spreadsheetml/2006/main" id="11" name="Таблица612" displayName="Таблица612" ref="D109:E111" totalsRowShown="0" headerRowDxfId="3" dataDxfId="2">
  <autoFilter ref="D109:E111"/>
  <tableColumns count="2">
    <tableColumn id="1" name="Столбец1" dataDxfId="1"/>
    <tableColumn id="2" name="Столбец2" dataDxfId="0"/>
  </tableColumns>
  <tableStyleInfo name="TableStyleLight15" showFirstColumn="0" showLastColumn="0" showRowStripes="1" showColumnStripes="0"/>
</table>
</file>

<file path=xl/tables/table2.xml><?xml version="1.0" encoding="utf-8"?>
<table xmlns="http://schemas.openxmlformats.org/spreadsheetml/2006/main" id="2" name="Таблица3" displayName="Таблица3" ref="D75:E82" totalsRowShown="0" dataDxfId="16">
  <autoFilter ref="D75:E82"/>
  <tableColumns count="2">
    <tableColumn id="1" name="Столбец1" dataDxfId="15"/>
    <tableColumn id="2" name="Столбец2" dataDxfId="14"/>
  </tableColumns>
  <tableStyleInfo name="TableStyleLight15" showFirstColumn="0" showLastColumn="0" showRowStripes="1" showColumnStripes="0"/>
</table>
</file>

<file path=xl/tables/table3.xml><?xml version="1.0" encoding="utf-8"?>
<table xmlns="http://schemas.openxmlformats.org/spreadsheetml/2006/main" id="3" name="Таблица4" displayName="Таблица4" ref="D85:E88" totalsRowShown="0">
  <autoFilter ref="D85:E88"/>
  <tableColumns count="2">
    <tableColumn id="1" name="Столбец1" dataDxfId="13"/>
    <tableColumn id="2" name="Столбец2"/>
  </tableColumns>
  <tableStyleInfo name="TableStyleLight15" showFirstColumn="0" showLastColumn="0" showRowStripes="1" showColumnStripes="0"/>
</table>
</file>

<file path=xl/tables/table4.xml><?xml version="1.0" encoding="utf-8"?>
<table xmlns="http://schemas.openxmlformats.org/spreadsheetml/2006/main" id="4" name="Таблица5" displayName="Таблица5" ref="D102:F106" totalsRowShown="0">
  <autoFilter ref="D102:F106"/>
  <tableColumns count="3">
    <tableColumn id="1" name="Столбец1"/>
    <tableColumn id="2" name="Одна" dataDxfId="12"/>
    <tableColumn id="3" name="Три"/>
  </tableColumns>
  <tableStyleInfo name="TableStyleLight15" showFirstColumn="0" showLastColumn="0" showRowStripes="1" showColumnStripes="0"/>
</table>
</file>

<file path=xl/tables/table5.xml><?xml version="1.0" encoding="utf-8"?>
<table xmlns="http://schemas.openxmlformats.org/spreadsheetml/2006/main" id="6" name="Таблица2" displayName="Таблица2" ref="D91:E93" totalsRowShown="0">
  <autoFilter ref="D91:E93"/>
  <tableColumns count="2">
    <tableColumn id="1" name="Столбец1"/>
    <tableColumn id="2" name="Столбец2"/>
  </tableColumns>
  <tableStyleInfo name="TableStyleLight15" showFirstColumn="0" showLastColumn="0" showRowStripes="1" showColumnStripes="0"/>
</table>
</file>

<file path=xl/tables/table6.xml><?xml version="1.0" encoding="utf-8"?>
<table xmlns="http://schemas.openxmlformats.org/spreadsheetml/2006/main" id="7" name="Таблица7" displayName="Таблица7" ref="D9:E11" totalsRowShown="0">
  <autoFilter ref="D9:E11"/>
  <tableColumns count="2">
    <tableColumn id="1" name="Столбец1">
      <calculatedColumnFormula>OFFSET(F10,0,$A$4-1)</calculatedColumnFormula>
    </tableColumn>
    <tableColumn id="2" name="Столбец2"/>
  </tableColumns>
  <tableStyleInfo name="TableStyleLight15" showFirstColumn="0" showLastColumn="0" showRowStripes="1" showColumnStripes="0"/>
</table>
</file>

<file path=xl/tables/table7.xml><?xml version="1.0" encoding="utf-8"?>
<table xmlns="http://schemas.openxmlformats.org/spreadsheetml/2006/main" id="8" name="Таблица8" displayName="Таблица8" ref="D14:E32" totalsRowShown="0" dataDxfId="11">
  <autoFilter ref="D14:E32"/>
  <tableColumns count="2">
    <tableColumn id="1" name="Столбец1" dataDxfId="10"/>
    <tableColumn id="2" name="Столбец2" dataDxfId="9"/>
  </tableColumns>
  <tableStyleInfo name="TableStyleLight15" showFirstColumn="0" showLastColumn="0" showRowStripes="1" showColumnStripes="0"/>
</table>
</file>

<file path=xl/tables/table8.xml><?xml version="1.0" encoding="utf-8"?>
<table xmlns="http://schemas.openxmlformats.org/spreadsheetml/2006/main" id="5" name="Таблица6" displayName="Таблица6" ref="D34:E52" totalsRowShown="0">
  <autoFilter ref="D34:E52"/>
  <tableColumns count="2">
    <tableColumn id="1" name="Столбец1" dataDxfId="8"/>
    <tableColumn id="2" name="Столбец2"/>
  </tableColumns>
  <tableStyleInfo name="TableStyleLight15" showFirstColumn="0" showLastColumn="0" showRowStripes="1" showColumnStripes="0"/>
</table>
</file>

<file path=xl/tables/table9.xml><?xml version="1.0" encoding="utf-8"?>
<table xmlns="http://schemas.openxmlformats.org/spreadsheetml/2006/main" id="9" name="Таблица9" displayName="Таблица9" ref="D54:E72" totalsRowShown="0">
  <autoFilter ref="D54:E72"/>
  <tableColumns count="2">
    <tableColumn id="1" name="Столбец1" dataDxfId="7"/>
    <tableColumn id="2" name="Столбец2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omments" Target="../comments1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12" Type="http://schemas.openxmlformats.org/officeDocument/2006/relationships/table" Target="../tables/table11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5" Type="http://schemas.openxmlformats.org/officeDocument/2006/relationships/table" Target="../tables/table4.xml"/><Relationship Id="rId10" Type="http://schemas.openxmlformats.org/officeDocument/2006/relationships/table" Target="../tables/table9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>
    <outlinePr summaryBelow="0" summaryRight="0"/>
    <pageSetUpPr fitToPage="1"/>
  </sheetPr>
  <dimension ref="A1:K46"/>
  <sheetViews>
    <sheetView tabSelected="1" zoomScaleNormal="100" workbookViewId="0">
      <selection activeCell="N6" sqref="N6"/>
    </sheetView>
  </sheetViews>
  <sheetFormatPr defaultRowHeight="12.75" x14ac:dyDescent="0.2"/>
  <cols>
    <col min="1" max="1" width="2.85546875" customWidth="1"/>
    <col min="2" max="2" width="3.28515625" customWidth="1"/>
    <col min="3" max="3" width="13.7109375" customWidth="1"/>
    <col min="4" max="4" width="4" customWidth="1"/>
    <col min="5" max="5" width="9.140625" customWidth="1"/>
    <col min="6" max="6" width="22" customWidth="1"/>
    <col min="7" max="7" width="34.7109375" customWidth="1"/>
    <col min="8" max="8" width="1.140625" customWidth="1"/>
    <col min="9" max="9" width="23.42578125" customWidth="1"/>
    <col min="10" max="10" width="0.7109375" customWidth="1"/>
    <col min="11" max="11" width="4.140625" style="2" customWidth="1"/>
    <col min="12" max="13" width="13.28515625" customWidth="1"/>
    <col min="14" max="16" width="6.140625" customWidth="1"/>
    <col min="17" max="17" width="5.28515625" customWidth="1"/>
    <col min="18" max="19" width="19.28515625" customWidth="1"/>
  </cols>
  <sheetData>
    <row r="1" spans="1:11" s="1" customFormat="1" ht="17.25" customHeight="1" x14ac:dyDescent="0.25">
      <c r="A1" s="109"/>
      <c r="B1" s="109"/>
      <c r="C1" s="109"/>
      <c r="D1" s="109"/>
      <c r="E1" s="109"/>
      <c r="F1" s="109"/>
      <c r="G1" s="109"/>
      <c r="H1" s="109"/>
      <c r="I1" s="69" t="s">
        <v>111</v>
      </c>
      <c r="J1" s="40"/>
      <c r="K1" s="70"/>
    </row>
    <row r="2" spans="1:11" ht="46.5" customHeight="1" x14ac:dyDescent="0.25">
      <c r="A2" s="37"/>
      <c r="B2" s="37"/>
      <c r="C2" s="38" t="s">
        <v>52</v>
      </c>
      <c r="D2" s="38"/>
      <c r="E2" s="38"/>
      <c r="F2" s="38"/>
      <c r="G2" s="39"/>
      <c r="H2" s="37"/>
      <c r="I2" s="78" t="s">
        <v>8</v>
      </c>
      <c r="J2" s="40"/>
    </row>
    <row r="3" spans="1:11" ht="18" customHeight="1" x14ac:dyDescent="0.25">
      <c r="A3" s="37"/>
      <c r="B3" s="41"/>
      <c r="C3" s="41"/>
      <c r="D3" s="41"/>
      <c r="E3" s="41"/>
      <c r="F3" s="41"/>
      <c r="G3" s="41"/>
      <c r="H3" s="41"/>
      <c r="I3" s="78"/>
      <c r="J3" s="40"/>
    </row>
    <row r="4" spans="1:11" ht="24.95" customHeight="1" x14ac:dyDescent="0.25">
      <c r="A4" s="37"/>
      <c r="B4" s="42" t="s">
        <v>58</v>
      </c>
      <c r="C4" s="37"/>
      <c r="D4" s="37"/>
      <c r="E4" s="37"/>
      <c r="F4" s="37"/>
      <c r="G4" s="73"/>
      <c r="H4" s="73"/>
      <c r="I4" s="79" t="s">
        <v>18</v>
      </c>
      <c r="J4" s="79"/>
    </row>
    <row r="5" spans="1:11" ht="3.95" customHeight="1" x14ac:dyDescent="0.25">
      <c r="A5" s="37"/>
      <c r="B5" s="42"/>
      <c r="C5" s="37"/>
      <c r="D5" s="37"/>
      <c r="E5" s="37"/>
      <c r="F5" s="37"/>
      <c r="G5" s="73"/>
      <c r="H5" s="73"/>
      <c r="I5" s="79"/>
      <c r="J5" s="79"/>
    </row>
    <row r="6" spans="1:11" ht="24.95" customHeight="1" x14ac:dyDescent="0.25">
      <c r="A6" s="37"/>
      <c r="B6" s="44" t="s">
        <v>33</v>
      </c>
      <c r="C6" s="37"/>
      <c r="D6" s="37"/>
      <c r="E6" s="37"/>
      <c r="F6" s="37"/>
      <c r="G6" s="73"/>
      <c r="H6" s="73"/>
      <c r="I6" s="79"/>
      <c r="J6" s="79"/>
    </row>
    <row r="7" spans="1:11" ht="3.95" customHeight="1" thickBot="1" x14ac:dyDescent="0.3">
      <c r="A7" s="37"/>
      <c r="B7" s="44"/>
      <c r="C7" s="37"/>
      <c r="D7" s="37"/>
      <c r="E7" s="37"/>
      <c r="F7" s="37"/>
      <c r="G7" s="73"/>
      <c r="H7" s="75"/>
      <c r="I7" s="79"/>
      <c r="J7" s="79"/>
    </row>
    <row r="8" spans="1:11" ht="24.95" customHeight="1" x14ac:dyDescent="0.25">
      <c r="A8" s="37"/>
      <c r="B8" s="44" t="s">
        <v>36</v>
      </c>
      <c r="C8" s="37"/>
      <c r="D8" s="37"/>
      <c r="E8" s="37"/>
      <c r="F8" s="37"/>
      <c r="G8" s="73"/>
      <c r="H8" s="75"/>
      <c r="I8" s="102"/>
      <c r="J8" s="79"/>
    </row>
    <row r="9" spans="1:11" ht="3.95" customHeight="1" x14ac:dyDescent="0.25">
      <c r="A9" s="37"/>
      <c r="B9" s="44"/>
      <c r="C9" s="37"/>
      <c r="D9" s="37"/>
      <c r="E9" s="37"/>
      <c r="F9" s="37"/>
      <c r="G9" s="73"/>
      <c r="H9" s="75"/>
      <c r="I9" s="79"/>
      <c r="J9" s="79"/>
    </row>
    <row r="10" spans="1:11" ht="20.100000000000001" customHeight="1" x14ac:dyDescent="0.25">
      <c r="A10" s="37"/>
      <c r="B10" s="44"/>
      <c r="C10" s="45" t="str">
        <f>Лист1!C34</f>
        <v>Максимальный возможный диаметр кабеля с изоляцией, мм: 5</v>
      </c>
      <c r="D10" s="45"/>
      <c r="E10" s="45"/>
      <c r="F10" s="45"/>
      <c r="G10" s="73"/>
      <c r="H10" s="73"/>
      <c r="I10" s="79"/>
      <c r="J10" s="79"/>
    </row>
    <row r="11" spans="1:11" ht="20.100000000000001" customHeight="1" thickBot="1" x14ac:dyDescent="0.3">
      <c r="A11" s="37"/>
      <c r="B11" s="44"/>
      <c r="C11" s="46" t="str">
        <f>Лист1!C54</f>
        <v/>
      </c>
      <c r="D11" s="46"/>
      <c r="E11" s="46"/>
      <c r="F11" s="46"/>
      <c r="G11" s="73"/>
      <c r="H11" s="73"/>
      <c r="I11" s="79"/>
      <c r="J11" s="74"/>
    </row>
    <row r="12" spans="1:11" ht="24.95" customHeight="1" x14ac:dyDescent="0.25">
      <c r="A12" s="37"/>
      <c r="B12" s="44" t="s">
        <v>15</v>
      </c>
      <c r="C12" s="37"/>
      <c r="D12" s="37"/>
      <c r="E12" s="37"/>
      <c r="F12" s="37"/>
      <c r="G12" s="71"/>
      <c r="H12" s="71"/>
      <c r="I12" s="102"/>
      <c r="J12" s="72"/>
    </row>
    <row r="13" spans="1:11" ht="3.95" customHeight="1" thickBot="1" x14ac:dyDescent="0.3">
      <c r="A13" s="37"/>
      <c r="B13" s="44"/>
      <c r="C13" s="37"/>
      <c r="D13" s="37"/>
      <c r="E13" s="37"/>
      <c r="F13" s="37"/>
      <c r="G13" s="71"/>
      <c r="H13" s="71"/>
      <c r="I13" s="77"/>
      <c r="J13" s="72"/>
    </row>
    <row r="14" spans="1:11" ht="24.95" customHeight="1" x14ac:dyDescent="0.25">
      <c r="A14" s="37"/>
      <c r="B14" s="41" t="s">
        <v>11</v>
      </c>
      <c r="C14" s="37"/>
      <c r="D14" s="37"/>
      <c r="E14" s="37"/>
      <c r="F14" s="37"/>
      <c r="G14" s="71"/>
      <c r="H14" s="71"/>
      <c r="I14" s="102"/>
      <c r="J14" s="72"/>
    </row>
    <row r="15" spans="1:11" ht="3.95" customHeight="1" x14ac:dyDescent="0.25">
      <c r="A15" s="37"/>
      <c r="B15" s="41"/>
      <c r="C15" s="37"/>
      <c r="D15" s="37"/>
      <c r="E15" s="37"/>
      <c r="F15" s="37"/>
      <c r="G15" s="71"/>
      <c r="H15" s="71"/>
      <c r="I15" s="81"/>
      <c r="J15" s="72"/>
    </row>
    <row r="16" spans="1:11" ht="24.95" customHeight="1" x14ac:dyDescent="0.25">
      <c r="A16" s="37"/>
      <c r="B16" s="44" t="s">
        <v>65</v>
      </c>
      <c r="C16" s="37"/>
      <c r="D16" s="37"/>
      <c r="E16" s="37"/>
      <c r="F16" s="37"/>
      <c r="G16" s="71"/>
      <c r="H16" s="73"/>
      <c r="I16" s="79"/>
      <c r="J16" s="74"/>
    </row>
    <row r="17" spans="1:10" ht="3.95" customHeight="1" x14ac:dyDescent="0.25">
      <c r="A17" s="37"/>
      <c r="B17" s="44"/>
      <c r="C17" s="37"/>
      <c r="D17" s="37"/>
      <c r="E17" s="37"/>
      <c r="F17" s="37"/>
      <c r="G17" s="71"/>
      <c r="H17" s="73"/>
      <c r="I17" s="79"/>
      <c r="J17" s="74"/>
    </row>
    <row r="18" spans="1:10" ht="24.95" customHeight="1" x14ac:dyDescent="0.25">
      <c r="A18" s="37"/>
      <c r="B18" s="44" t="s">
        <v>89</v>
      </c>
      <c r="C18" s="37"/>
      <c r="D18" s="37"/>
      <c r="E18" s="37"/>
      <c r="F18" s="37"/>
      <c r="G18" s="71"/>
      <c r="H18" s="73"/>
      <c r="I18" s="79"/>
      <c r="J18" s="74"/>
    </row>
    <row r="19" spans="1:10" ht="3.95" customHeight="1" thickBot="1" x14ac:dyDescent="0.3">
      <c r="A19" s="37"/>
      <c r="B19" s="44"/>
      <c r="C19" s="37"/>
      <c r="D19" s="37"/>
      <c r="E19" s="37"/>
      <c r="F19" s="37"/>
      <c r="G19" s="71"/>
      <c r="H19" s="73"/>
      <c r="I19" s="79"/>
      <c r="J19" s="74"/>
    </row>
    <row r="20" spans="1:10" ht="24.95" customHeight="1" x14ac:dyDescent="0.3">
      <c r="A20" s="66" t="s">
        <v>101</v>
      </c>
      <c r="B20" s="41" t="s">
        <v>97</v>
      </c>
      <c r="C20" s="41"/>
      <c r="D20" s="41"/>
      <c r="E20" s="41"/>
      <c r="F20" s="41"/>
      <c r="G20" s="71"/>
      <c r="H20" s="71"/>
      <c r="I20" s="102"/>
      <c r="J20" s="72"/>
    </row>
    <row r="21" spans="1:10" ht="3.95" customHeight="1" x14ac:dyDescent="0.3">
      <c r="A21" s="66"/>
      <c r="B21" s="41"/>
      <c r="C21" s="41"/>
      <c r="D21" s="41"/>
      <c r="E21" s="41"/>
      <c r="F21" s="41"/>
      <c r="G21" s="71"/>
      <c r="H21" s="71"/>
      <c r="I21" s="81"/>
      <c r="J21" s="72"/>
    </row>
    <row r="22" spans="1:10" ht="24.95" customHeight="1" x14ac:dyDescent="0.25">
      <c r="A22" s="37"/>
      <c r="B22" s="44" t="s">
        <v>95</v>
      </c>
      <c r="C22" s="37"/>
      <c r="D22" s="37"/>
      <c r="E22" s="37"/>
      <c r="F22" s="37"/>
      <c r="G22" s="73"/>
      <c r="H22" s="71"/>
      <c r="I22" s="81"/>
      <c r="J22" s="72"/>
    </row>
    <row r="23" spans="1:10" ht="3.95" customHeight="1" x14ac:dyDescent="0.25">
      <c r="A23" s="37"/>
      <c r="B23" s="37"/>
      <c r="C23" s="41"/>
      <c r="D23" s="41"/>
      <c r="E23" s="41"/>
      <c r="F23" s="41"/>
      <c r="G23" s="73"/>
      <c r="H23" s="73"/>
      <c r="I23" s="79"/>
      <c r="J23" s="74"/>
    </row>
    <row r="24" spans="1:10" ht="24.95" customHeight="1" thickBot="1" x14ac:dyDescent="0.25">
      <c r="A24" s="37"/>
      <c r="B24" s="37"/>
      <c r="C24" s="37"/>
      <c r="D24" s="37"/>
      <c r="E24" s="37"/>
      <c r="F24" s="48"/>
      <c r="G24" s="88"/>
      <c r="H24" s="88"/>
      <c r="I24" s="80"/>
      <c r="J24" s="74"/>
    </row>
    <row r="25" spans="1:10" ht="48" customHeight="1" x14ac:dyDescent="0.25">
      <c r="A25" s="37"/>
      <c r="B25" s="47" t="s">
        <v>7</v>
      </c>
      <c r="C25" s="41"/>
      <c r="D25" s="41"/>
      <c r="E25" s="82"/>
      <c r="F25" s="115"/>
      <c r="G25" s="116"/>
      <c r="H25" s="116"/>
      <c r="I25" s="117"/>
      <c r="J25" s="87"/>
    </row>
    <row r="26" spans="1:10" ht="3.95" customHeight="1" thickBot="1" x14ac:dyDescent="0.3">
      <c r="A26" s="37"/>
      <c r="B26" s="41"/>
      <c r="C26" s="41"/>
      <c r="D26" s="91"/>
      <c r="E26" s="91"/>
      <c r="F26" s="92"/>
      <c r="G26" s="89"/>
      <c r="H26" s="89"/>
      <c r="I26" s="90"/>
      <c r="J26" s="41"/>
    </row>
    <row r="27" spans="1:10" ht="24.95" customHeight="1" x14ac:dyDescent="0.25">
      <c r="A27" s="37"/>
      <c r="B27" s="41" t="s">
        <v>6</v>
      </c>
      <c r="C27" s="83"/>
      <c r="D27" s="118"/>
      <c r="E27" s="119"/>
      <c r="F27" s="120"/>
      <c r="G27" s="87" t="s">
        <v>18</v>
      </c>
      <c r="H27" s="71"/>
      <c r="I27" s="83"/>
      <c r="J27" s="71"/>
    </row>
    <row r="28" spans="1:10" ht="3.95" customHeight="1" x14ac:dyDescent="0.2">
      <c r="A28" s="37"/>
      <c r="B28" s="37"/>
      <c r="C28" s="37"/>
      <c r="D28" s="93"/>
      <c r="E28" s="93"/>
      <c r="F28" s="93"/>
      <c r="G28" s="43"/>
      <c r="H28" s="37"/>
      <c r="I28" s="84"/>
      <c r="J28" s="37"/>
    </row>
    <row r="29" spans="1:10" ht="24.95" customHeight="1" x14ac:dyDescent="0.25">
      <c r="A29" s="37"/>
      <c r="B29" s="41" t="s">
        <v>0</v>
      </c>
      <c r="C29" s="41"/>
      <c r="D29" s="41"/>
      <c r="E29" s="41"/>
      <c r="F29" s="41"/>
      <c r="G29" s="74"/>
      <c r="H29" s="73"/>
      <c r="I29" s="75"/>
      <c r="J29" s="73"/>
    </row>
    <row r="30" spans="1:10" ht="3.95" customHeight="1" thickBot="1" x14ac:dyDescent="0.3">
      <c r="A30" s="37"/>
      <c r="B30" s="41"/>
      <c r="C30" s="41"/>
      <c r="D30" s="41"/>
      <c r="E30" s="41"/>
      <c r="F30" s="91"/>
      <c r="G30" s="76"/>
      <c r="H30" s="88"/>
      <c r="I30" s="95"/>
      <c r="J30" s="73"/>
    </row>
    <row r="31" spans="1:10" ht="24.95" customHeight="1" x14ac:dyDescent="0.25">
      <c r="A31" s="37"/>
      <c r="B31" s="41"/>
      <c r="C31" s="41" t="s">
        <v>1</v>
      </c>
      <c r="D31" s="41"/>
      <c r="E31" s="82"/>
      <c r="F31" s="110"/>
      <c r="G31" s="111"/>
      <c r="H31" s="111"/>
      <c r="I31" s="112"/>
      <c r="J31" s="94"/>
    </row>
    <row r="32" spans="1:10" ht="3.95" customHeight="1" thickBot="1" x14ac:dyDescent="0.3">
      <c r="A32" s="37"/>
      <c r="B32" s="41"/>
      <c r="C32" s="41"/>
      <c r="D32" s="91"/>
      <c r="E32" s="91"/>
      <c r="F32" s="92"/>
      <c r="G32" s="99"/>
      <c r="H32" s="100"/>
      <c r="I32" s="101"/>
      <c r="J32" s="73"/>
    </row>
    <row r="33" spans="1:10" ht="24.95" customHeight="1" x14ac:dyDescent="0.25">
      <c r="A33" s="37"/>
      <c r="B33" s="41"/>
      <c r="C33" s="82" t="s">
        <v>2</v>
      </c>
      <c r="D33" s="110"/>
      <c r="E33" s="111"/>
      <c r="F33" s="111"/>
      <c r="G33" s="111"/>
      <c r="H33" s="111"/>
      <c r="I33" s="112"/>
      <c r="J33" s="94"/>
    </row>
    <row r="34" spans="1:10" ht="3.95" customHeight="1" thickBot="1" x14ac:dyDescent="0.3">
      <c r="A34" s="37"/>
      <c r="B34" s="41"/>
      <c r="C34" s="41"/>
      <c r="D34" s="89"/>
      <c r="E34" s="92"/>
      <c r="F34" s="92"/>
      <c r="G34" s="99"/>
      <c r="H34" s="100"/>
      <c r="I34" s="101"/>
      <c r="J34" s="73"/>
    </row>
    <row r="35" spans="1:10" ht="24.95" customHeight="1" x14ac:dyDescent="0.25">
      <c r="A35" s="37"/>
      <c r="B35" s="41"/>
      <c r="C35" s="41" t="s">
        <v>3</v>
      </c>
      <c r="D35" s="82"/>
      <c r="E35" s="110"/>
      <c r="F35" s="111"/>
      <c r="G35" s="111"/>
      <c r="H35" s="111"/>
      <c r="I35" s="112"/>
      <c r="J35" s="94"/>
    </row>
    <row r="36" spans="1:10" ht="3.95" customHeight="1" thickBot="1" x14ac:dyDescent="0.3">
      <c r="A36" s="37"/>
      <c r="B36" s="41"/>
      <c r="C36" s="41"/>
      <c r="D36" s="41"/>
      <c r="E36" s="89"/>
      <c r="F36" s="89"/>
      <c r="G36" s="96"/>
      <c r="H36" s="97"/>
      <c r="I36" s="98"/>
      <c r="J36" s="73"/>
    </row>
    <row r="37" spans="1:10" ht="24.95" customHeight="1" x14ac:dyDescent="0.25">
      <c r="A37" s="37"/>
      <c r="B37" s="41"/>
      <c r="C37" s="41" t="s">
        <v>4</v>
      </c>
      <c r="D37" s="41"/>
      <c r="E37" s="110"/>
      <c r="F37" s="113"/>
      <c r="G37" s="113"/>
      <c r="H37" s="113"/>
      <c r="I37" s="114"/>
      <c r="J37" s="73"/>
    </row>
    <row r="38" spans="1:10" ht="9.9499999999999993" customHeight="1" x14ac:dyDescent="0.2">
      <c r="A38" s="48"/>
      <c r="B38" s="48"/>
      <c r="C38" s="48"/>
      <c r="D38" s="48"/>
      <c r="E38" s="48"/>
      <c r="F38" s="48"/>
      <c r="G38" s="48"/>
      <c r="H38" s="48"/>
      <c r="I38" s="84"/>
      <c r="J38" s="37"/>
    </row>
    <row r="39" spans="1:10" ht="15.75" x14ac:dyDescent="0.25">
      <c r="A39" s="49"/>
      <c r="B39" s="50" t="s">
        <v>9</v>
      </c>
      <c r="C39" s="54"/>
      <c r="D39" s="54"/>
      <c r="E39" s="54"/>
      <c r="F39" s="54"/>
      <c r="G39" s="55"/>
      <c r="H39" s="49"/>
      <c r="I39" s="85"/>
      <c r="J39" s="86"/>
    </row>
    <row r="40" spans="1:10" ht="15.75" x14ac:dyDescent="0.25">
      <c r="A40" s="49"/>
      <c r="B40" s="51"/>
      <c r="C40" s="106" t="str">
        <f>Лист1!A115</f>
        <v>Амперметр бесконтактный "Автон" (~20А, 1м, LoRa)</v>
      </c>
      <c r="D40" s="107"/>
      <c r="E40" s="107"/>
      <c r="F40" s="107"/>
      <c r="G40" s="108"/>
      <c r="H40" s="53"/>
      <c r="I40" s="85"/>
      <c r="J40" s="86"/>
    </row>
    <row r="41" spans="1:10" ht="17.25" customHeight="1" x14ac:dyDescent="0.25">
      <c r="A41" s="49"/>
      <c r="B41" s="50" t="s">
        <v>69</v>
      </c>
      <c r="C41" s="56"/>
      <c r="D41" s="56"/>
      <c r="E41" s="56"/>
      <c r="F41" s="56"/>
      <c r="G41" s="56"/>
      <c r="H41" s="49"/>
      <c r="I41" s="85"/>
      <c r="J41" s="86"/>
    </row>
    <row r="42" spans="1:10" ht="15.75" x14ac:dyDescent="0.25">
      <c r="A42" s="49"/>
      <c r="B42" s="51"/>
      <c r="C42" s="106" t="str">
        <f>Лист1!A120</f>
        <v/>
      </c>
      <c r="D42" s="107"/>
      <c r="E42" s="107"/>
      <c r="F42" s="107"/>
      <c r="G42" s="108"/>
      <c r="H42" s="53"/>
      <c r="I42" s="85"/>
      <c r="J42" s="86"/>
    </row>
    <row r="43" spans="1:10" ht="15.75" x14ac:dyDescent="0.25">
      <c r="A43" s="49"/>
      <c r="B43" s="50" t="s">
        <v>7</v>
      </c>
      <c r="C43" s="56"/>
      <c r="D43" s="56"/>
      <c r="E43" s="56"/>
      <c r="F43" s="56"/>
      <c r="G43" s="56"/>
      <c r="H43" s="49"/>
      <c r="I43" s="85"/>
      <c r="J43" s="86"/>
    </row>
    <row r="44" spans="1:10" ht="58.5" customHeight="1" x14ac:dyDescent="0.2">
      <c r="A44" s="49"/>
      <c r="B44" s="52"/>
      <c r="C44" s="103" t="str">
        <f>IF(F25="","",F25)</f>
        <v/>
      </c>
      <c r="D44" s="104"/>
      <c r="E44" s="104"/>
      <c r="F44" s="104"/>
      <c r="G44" s="105"/>
      <c r="H44" s="53"/>
      <c r="I44" s="85"/>
      <c r="J44" s="86"/>
    </row>
    <row r="45" spans="1:10" ht="33.75" customHeight="1" x14ac:dyDescent="0.2">
      <c r="A45" s="49"/>
      <c r="B45" s="52"/>
      <c r="C45" s="103" t="str">
        <f>IF(Лист1!A4=3,"Конструктивное исполнение чувствительного элемента: "&amp;I10,"")</f>
        <v/>
      </c>
      <c r="D45" s="104"/>
      <c r="E45" s="104"/>
      <c r="F45" s="104"/>
      <c r="G45" s="105"/>
      <c r="H45" s="53"/>
      <c r="I45" s="85"/>
      <c r="J45" s="86"/>
    </row>
    <row r="46" spans="1:10" ht="9" customHeight="1" x14ac:dyDescent="0.2">
      <c r="A46" s="49"/>
      <c r="B46" s="49"/>
      <c r="C46" s="57"/>
      <c r="D46" s="57"/>
      <c r="E46" s="57"/>
      <c r="F46" s="57"/>
      <c r="G46" s="57"/>
      <c r="H46" s="49"/>
      <c r="I46" s="85"/>
      <c r="J46" s="86"/>
    </row>
  </sheetData>
  <sheetProtection password="C7C8" sheet="1" objects="1" scenarios="1"/>
  <mergeCells count="11">
    <mergeCell ref="C45:G45"/>
    <mergeCell ref="C44:G44"/>
    <mergeCell ref="C40:G40"/>
    <mergeCell ref="C42:G42"/>
    <mergeCell ref="A1:H1"/>
    <mergeCell ref="E35:I35"/>
    <mergeCell ref="E37:I37"/>
    <mergeCell ref="F25:I25"/>
    <mergeCell ref="D27:F27"/>
    <mergeCell ref="F31:I31"/>
    <mergeCell ref="D33:I33"/>
  </mergeCells>
  <hyperlinks>
    <hyperlink ref="A20" location="Справка!A1" display="?"/>
  </hyperlinks>
  <pageMargins left="0.6692913385826772" right="0.15748031496062992" top="0.35433070866141736" bottom="0.27559055118110237" header="0.19685039370078741" footer="0.23622047244094491"/>
  <pageSetup paperSize="9" scale="82" orientation="portrait" r:id="rId1"/>
  <rowBreaks count="1" manualBreakCount="1">
    <brk id="26" max="5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0" r:id="rId4" name="Drop Down 2">
              <controlPr defaultSize="0" autoLine="0" autoPict="0">
                <anchor moveWithCells="1">
                  <from>
                    <xdr:col>6</xdr:col>
                    <xdr:colOff>38100</xdr:colOff>
                    <xdr:row>11</xdr:row>
                    <xdr:rowOff>28575</xdr:rowOff>
                  </from>
                  <to>
                    <xdr:col>6</xdr:col>
                    <xdr:colOff>2286000</xdr:colOff>
                    <xdr:row>11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5" name="Drop Down 12">
              <controlPr defaultSize="0" autoLine="0" autoPict="0">
                <anchor moveWithCells="1">
                  <from>
                    <xdr:col>6</xdr:col>
                    <xdr:colOff>28575</xdr:colOff>
                    <xdr:row>13</xdr:row>
                    <xdr:rowOff>19050</xdr:rowOff>
                  </from>
                  <to>
                    <xdr:col>6</xdr:col>
                    <xdr:colOff>2276475</xdr:colOff>
                    <xdr:row>13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6" name="Drop Down 13">
              <controlPr defaultSize="0" autoLine="0" autoPict="0">
                <anchor moveWithCells="1">
                  <from>
                    <xdr:col>6</xdr:col>
                    <xdr:colOff>28575</xdr:colOff>
                    <xdr:row>19</xdr:row>
                    <xdr:rowOff>28575</xdr:rowOff>
                  </from>
                  <to>
                    <xdr:col>6</xdr:col>
                    <xdr:colOff>2276475</xdr:colOff>
                    <xdr:row>19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" r:id="rId7" name="Drop Down 104">
              <controlPr defaultSize="0" autoLine="0" autoPict="0">
                <anchor moveWithCells="1">
                  <from>
                    <xdr:col>6</xdr:col>
                    <xdr:colOff>38100</xdr:colOff>
                    <xdr:row>15</xdr:row>
                    <xdr:rowOff>28575</xdr:rowOff>
                  </from>
                  <to>
                    <xdr:col>6</xdr:col>
                    <xdr:colOff>2286000</xdr:colOff>
                    <xdr:row>15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3" r:id="rId8" name="Drop Down 105">
              <controlPr defaultSize="0" autoLine="0" autoPict="0">
                <anchor moveWithCells="1">
                  <from>
                    <xdr:col>6</xdr:col>
                    <xdr:colOff>28575</xdr:colOff>
                    <xdr:row>3</xdr:row>
                    <xdr:rowOff>19050</xdr:rowOff>
                  </from>
                  <to>
                    <xdr:col>6</xdr:col>
                    <xdr:colOff>2276475</xdr:colOff>
                    <xdr:row>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4" r:id="rId9" name="Drop Down 106">
              <controlPr defaultSize="0" autoLine="0" autoPict="0">
                <anchor moveWithCells="1">
                  <from>
                    <xdr:col>6</xdr:col>
                    <xdr:colOff>28575</xdr:colOff>
                    <xdr:row>5</xdr:row>
                    <xdr:rowOff>19050</xdr:rowOff>
                  </from>
                  <to>
                    <xdr:col>6</xdr:col>
                    <xdr:colOff>2276475</xdr:colOff>
                    <xdr:row>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5" r:id="rId10" name="Drop Down 107">
              <controlPr defaultSize="0" autoLine="0" autoPict="0">
                <anchor moveWithCells="1">
                  <from>
                    <xdr:col>6</xdr:col>
                    <xdr:colOff>28575</xdr:colOff>
                    <xdr:row>7</xdr:row>
                    <xdr:rowOff>19050</xdr:rowOff>
                  </from>
                  <to>
                    <xdr:col>6</xdr:col>
                    <xdr:colOff>2276475</xdr:colOff>
                    <xdr:row>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7" r:id="rId11" name="Drop Down 109">
              <controlPr defaultSize="0" autoLine="0" autoPict="0">
                <anchor moveWithCells="1">
                  <from>
                    <xdr:col>6</xdr:col>
                    <xdr:colOff>38100</xdr:colOff>
                    <xdr:row>17</xdr:row>
                    <xdr:rowOff>28575</xdr:rowOff>
                  </from>
                  <to>
                    <xdr:col>6</xdr:col>
                    <xdr:colOff>2286000</xdr:colOff>
                    <xdr:row>17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8" r:id="rId12" name="Drop Down 110">
              <controlPr defaultSize="0" autoLine="0" autoPict="0">
                <anchor moveWithCells="1">
                  <from>
                    <xdr:col>6</xdr:col>
                    <xdr:colOff>28575</xdr:colOff>
                    <xdr:row>21</xdr:row>
                    <xdr:rowOff>28575</xdr:rowOff>
                  </from>
                  <to>
                    <xdr:col>6</xdr:col>
                    <xdr:colOff>2276475</xdr:colOff>
                    <xdr:row>21</xdr:row>
                    <xdr:rowOff>295275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outlinePr summaryBelow="0" summaryRight="0"/>
    <pageSetUpPr fitToPage="1"/>
  </sheetPr>
  <dimension ref="A1:H144"/>
  <sheetViews>
    <sheetView topLeftCell="A109" zoomScaleNormal="100" workbookViewId="0">
      <selection activeCell="B133" sqref="B133"/>
    </sheetView>
  </sheetViews>
  <sheetFormatPr defaultRowHeight="16.5" customHeight="1" x14ac:dyDescent="0.2"/>
  <cols>
    <col min="1" max="1" width="25.5703125" customWidth="1"/>
    <col min="2" max="2" width="30.7109375" style="9" customWidth="1"/>
    <col min="3" max="4" width="25.5703125" customWidth="1"/>
    <col min="5" max="5" width="13" customWidth="1"/>
    <col min="6" max="6" width="21.28515625" customWidth="1"/>
    <col min="7" max="10" width="13.28515625" customWidth="1"/>
    <col min="11" max="13" width="6.140625" customWidth="1"/>
    <col min="14" max="14" width="5.28515625" customWidth="1"/>
    <col min="15" max="16" width="19.28515625" customWidth="1"/>
  </cols>
  <sheetData>
    <row r="1" spans="1:6" ht="16.5" customHeight="1" x14ac:dyDescent="0.2">
      <c r="A1" s="121" t="s">
        <v>16</v>
      </c>
      <c r="B1" s="121"/>
      <c r="C1" s="6" t="s">
        <v>17</v>
      </c>
      <c r="D1" s="6" t="s">
        <v>20</v>
      </c>
    </row>
    <row r="2" spans="1:6" ht="16.5" customHeight="1" x14ac:dyDescent="0.2">
      <c r="A2" s="6"/>
      <c r="B2" s="8"/>
      <c r="C2" s="6"/>
    </row>
    <row r="3" spans="1:6" ht="16.5" customHeight="1" x14ac:dyDescent="0.2">
      <c r="A3" s="31" t="s">
        <v>58</v>
      </c>
      <c r="B3" s="8"/>
      <c r="C3" s="6"/>
    </row>
    <row r="4" spans="1:6" ht="16.5" customHeight="1" x14ac:dyDescent="0.25">
      <c r="A4">
        <v>1</v>
      </c>
      <c r="B4" s="9" t="str">
        <f>INDEX(D5:D6,A4,1)</f>
        <v>переменный</v>
      </c>
      <c r="C4" s="13" t="str">
        <f>VLOOKUP(B4,Таблица1[#All],2,)</f>
        <v>~</v>
      </c>
      <c r="D4" t="s">
        <v>21</v>
      </c>
      <c r="E4" t="s">
        <v>22</v>
      </c>
    </row>
    <row r="5" spans="1:6" ht="16.5" customHeight="1" x14ac:dyDescent="0.25">
      <c r="C5" s="1"/>
      <c r="D5" t="s">
        <v>31</v>
      </c>
      <c r="E5" t="s">
        <v>32</v>
      </c>
    </row>
    <row r="6" spans="1:6" ht="16.5" customHeight="1" x14ac:dyDescent="0.25">
      <c r="C6" s="1"/>
      <c r="D6" t="s">
        <v>94</v>
      </c>
      <c r="E6" s="14" t="s">
        <v>18</v>
      </c>
    </row>
    <row r="7" spans="1:6" ht="16.5" customHeight="1" x14ac:dyDescent="0.25">
      <c r="C7" s="1"/>
    </row>
    <row r="8" spans="1:6" ht="16.5" customHeight="1" x14ac:dyDescent="0.25">
      <c r="A8" s="31" t="s">
        <v>33</v>
      </c>
      <c r="C8" s="1"/>
    </row>
    <row r="9" spans="1:6" ht="16.5" customHeight="1" x14ac:dyDescent="0.25">
      <c r="A9">
        <v>1</v>
      </c>
      <c r="B9" s="9" t="str">
        <f>INDEX(Таблица7[Столбец1],A9,1)</f>
        <v>одна</v>
      </c>
      <c r="C9" s="13" t="str">
        <f>VLOOKUP(B9,Таблица7[],2,)</f>
        <v/>
      </c>
      <c r="D9" t="s">
        <v>21</v>
      </c>
      <c r="E9" t="s">
        <v>22</v>
      </c>
      <c r="F9" s="26"/>
    </row>
    <row r="10" spans="1:6" ht="16.5" customHeight="1" x14ac:dyDescent="0.25">
      <c r="C10" s="1"/>
      <c r="D10" t="s">
        <v>34</v>
      </c>
      <c r="E10" s="14" t="s">
        <v>18</v>
      </c>
      <c r="F10" s="26"/>
    </row>
    <row r="11" spans="1:6" ht="16.5" customHeight="1" x14ac:dyDescent="0.25">
      <c r="C11" s="1"/>
      <c r="D11" t="s">
        <v>35</v>
      </c>
      <c r="E11" s="14" t="s">
        <v>49</v>
      </c>
      <c r="F11" s="26"/>
    </row>
    <row r="12" spans="1:6" ht="16.5" customHeight="1" x14ac:dyDescent="0.25">
      <c r="C12" s="1"/>
    </row>
    <row r="13" spans="1:6" ht="16.5" customHeight="1" x14ac:dyDescent="0.25">
      <c r="A13" s="31" t="s">
        <v>90</v>
      </c>
      <c r="C13" s="1"/>
    </row>
    <row r="14" spans="1:6" ht="16.5" customHeight="1" x14ac:dyDescent="0.25">
      <c r="A14">
        <v>2</v>
      </c>
      <c r="B14" s="9">
        <f>INDEX(Таблица8[Столбец1],A14,1)</f>
        <v>20</v>
      </c>
      <c r="C14" s="13" t="str">
        <f>VLOOKUP(B14,Таблица8[],2,)</f>
        <v>20А</v>
      </c>
      <c r="D14" t="s">
        <v>21</v>
      </c>
      <c r="E14" t="s">
        <v>22</v>
      </c>
    </row>
    <row r="15" spans="1:6" ht="16.5" customHeight="1" x14ac:dyDescent="0.25">
      <c r="C15" s="1"/>
      <c r="D15" s="17" t="s">
        <v>77</v>
      </c>
      <c r="E15" s="17" t="s">
        <v>37</v>
      </c>
    </row>
    <row r="16" spans="1:6" ht="16.5" customHeight="1" x14ac:dyDescent="0.25">
      <c r="C16" s="1"/>
      <c r="D16" s="17">
        <v>20</v>
      </c>
      <c r="E16" s="17" t="s">
        <v>39</v>
      </c>
    </row>
    <row r="17" spans="3:5" ht="16.5" customHeight="1" x14ac:dyDescent="0.25">
      <c r="C17" s="1"/>
      <c r="D17" s="17" t="s">
        <v>78</v>
      </c>
      <c r="E17" s="17" t="s">
        <v>40</v>
      </c>
    </row>
    <row r="18" spans="3:5" ht="16.5" customHeight="1" x14ac:dyDescent="0.25">
      <c r="C18" s="1"/>
      <c r="D18" s="17" t="s">
        <v>79</v>
      </c>
      <c r="E18" s="17" t="s">
        <v>41</v>
      </c>
    </row>
    <row r="19" spans="3:5" ht="16.5" customHeight="1" x14ac:dyDescent="0.25">
      <c r="C19" s="1"/>
      <c r="D19" s="17" t="s">
        <v>80</v>
      </c>
      <c r="E19" s="17" t="s">
        <v>70</v>
      </c>
    </row>
    <row r="20" spans="3:5" ht="16.5" customHeight="1" x14ac:dyDescent="0.25">
      <c r="C20" s="1"/>
      <c r="D20" s="17">
        <v>75</v>
      </c>
      <c r="E20" s="17" t="s">
        <v>42</v>
      </c>
    </row>
    <row r="21" spans="3:5" ht="16.5" customHeight="1" x14ac:dyDescent="0.25">
      <c r="C21" s="1"/>
      <c r="D21" s="17" t="s">
        <v>81</v>
      </c>
      <c r="E21" s="17" t="s">
        <v>71</v>
      </c>
    </row>
    <row r="22" spans="3:5" ht="16.5" customHeight="1" x14ac:dyDescent="0.25">
      <c r="C22" s="1"/>
      <c r="D22" s="17">
        <v>120</v>
      </c>
      <c r="E22" s="17" t="s">
        <v>72</v>
      </c>
    </row>
    <row r="23" spans="3:5" ht="16.5" customHeight="1" x14ac:dyDescent="0.25">
      <c r="C23" s="1"/>
      <c r="D23" s="17" t="s">
        <v>82</v>
      </c>
      <c r="E23" s="17" t="s">
        <v>43</v>
      </c>
    </row>
    <row r="24" spans="3:5" ht="16.5" customHeight="1" x14ac:dyDescent="0.25">
      <c r="C24" s="1"/>
      <c r="D24" s="17">
        <v>200</v>
      </c>
      <c r="E24" s="17" t="s">
        <v>44</v>
      </c>
    </row>
    <row r="25" spans="3:5" ht="16.5" customHeight="1" x14ac:dyDescent="0.25">
      <c r="C25" s="1"/>
      <c r="D25" s="17" t="s">
        <v>83</v>
      </c>
      <c r="E25" s="17" t="s">
        <v>73</v>
      </c>
    </row>
    <row r="26" spans="3:5" ht="16.5" customHeight="1" x14ac:dyDescent="0.25">
      <c r="C26" s="1"/>
      <c r="D26" s="17" t="s">
        <v>84</v>
      </c>
      <c r="E26" s="17" t="s">
        <v>74</v>
      </c>
    </row>
    <row r="27" spans="3:5" ht="16.5" customHeight="1" x14ac:dyDescent="0.25">
      <c r="C27" s="1"/>
      <c r="D27" s="17">
        <v>400</v>
      </c>
      <c r="E27" s="17" t="s">
        <v>45</v>
      </c>
    </row>
    <row r="28" spans="3:5" ht="16.5" customHeight="1" x14ac:dyDescent="0.25">
      <c r="C28" s="1"/>
      <c r="D28" s="17" t="s">
        <v>85</v>
      </c>
      <c r="E28" s="17" t="s">
        <v>75</v>
      </c>
    </row>
    <row r="29" spans="3:5" ht="16.5" customHeight="1" x14ac:dyDescent="0.25">
      <c r="C29" s="1"/>
      <c r="D29" s="17" t="s">
        <v>86</v>
      </c>
      <c r="E29" s="17" t="s">
        <v>46</v>
      </c>
    </row>
    <row r="30" spans="3:5" ht="16.5" customHeight="1" x14ac:dyDescent="0.25">
      <c r="C30" s="1"/>
      <c r="D30" s="17" t="s">
        <v>87</v>
      </c>
      <c r="E30" s="17" t="s">
        <v>47</v>
      </c>
    </row>
    <row r="31" spans="3:5" ht="16.5" customHeight="1" x14ac:dyDescent="0.25">
      <c r="C31" s="1"/>
      <c r="D31" s="17" t="s">
        <v>88</v>
      </c>
      <c r="E31" s="17" t="s">
        <v>48</v>
      </c>
    </row>
    <row r="32" spans="3:5" ht="16.5" customHeight="1" x14ac:dyDescent="0.25">
      <c r="C32" s="1"/>
      <c r="D32" s="17" t="s">
        <v>38</v>
      </c>
      <c r="E32" s="17" t="str">
        <f>'Опросный лист амперметр'!I8&amp;"А"</f>
        <v>А</v>
      </c>
    </row>
    <row r="33" spans="1:6" ht="16.5" customHeight="1" x14ac:dyDescent="0.25">
      <c r="C33" s="1"/>
    </row>
    <row r="34" spans="1:6" ht="16.5" customHeight="1" x14ac:dyDescent="0.25">
      <c r="A34" s="29"/>
      <c r="C34" s="13" t="str">
        <f>VLOOKUP(B14,Таблица6[#All],2,)</f>
        <v>Максимальный возможный диаметр кабеля с изоляцией, мм: 5</v>
      </c>
      <c r="D34" t="s">
        <v>21</v>
      </c>
      <c r="E34" t="s">
        <v>22</v>
      </c>
      <c r="F34" s="17"/>
    </row>
    <row r="35" spans="1:6" ht="16.5" customHeight="1" x14ac:dyDescent="0.25">
      <c r="C35" s="1"/>
      <c r="D35" s="17" t="s">
        <v>77</v>
      </c>
      <c r="E35" t="s">
        <v>59</v>
      </c>
      <c r="F35" s="17"/>
    </row>
    <row r="36" spans="1:6" ht="16.5" customHeight="1" x14ac:dyDescent="0.25">
      <c r="C36" s="1"/>
      <c r="D36" s="17">
        <v>20</v>
      </c>
      <c r="E36" t="s">
        <v>59</v>
      </c>
      <c r="F36" s="17"/>
    </row>
    <row r="37" spans="1:6" ht="16.5" customHeight="1" x14ac:dyDescent="0.25">
      <c r="C37" s="1"/>
      <c r="D37" s="17" t="s">
        <v>78</v>
      </c>
      <c r="E37" t="s">
        <v>60</v>
      </c>
      <c r="F37" s="17"/>
    </row>
    <row r="38" spans="1:6" ht="16.5" customHeight="1" x14ac:dyDescent="0.25">
      <c r="C38" s="1"/>
      <c r="D38" s="17" t="s">
        <v>79</v>
      </c>
      <c r="E38" t="s">
        <v>60</v>
      </c>
      <c r="F38" s="17"/>
    </row>
    <row r="39" spans="1:6" ht="16.5" customHeight="1" x14ac:dyDescent="0.2">
      <c r="B39"/>
      <c r="D39" s="17" t="s">
        <v>80</v>
      </c>
      <c r="E39" t="s">
        <v>60</v>
      </c>
    </row>
    <row r="40" spans="1:6" ht="16.5" customHeight="1" x14ac:dyDescent="0.25">
      <c r="C40" s="1"/>
      <c r="D40" s="17">
        <v>75</v>
      </c>
      <c r="E40" t="s">
        <v>61</v>
      </c>
      <c r="F40" s="17"/>
    </row>
    <row r="41" spans="1:6" ht="16.5" customHeight="1" x14ac:dyDescent="0.25">
      <c r="C41" s="1"/>
      <c r="D41" s="17" t="s">
        <v>81</v>
      </c>
      <c r="E41" t="s">
        <v>61</v>
      </c>
      <c r="F41" s="17"/>
    </row>
    <row r="42" spans="1:6" ht="16.5" customHeight="1" x14ac:dyDescent="0.25">
      <c r="C42" s="1"/>
      <c r="D42" s="17">
        <v>120</v>
      </c>
      <c r="E42" t="s">
        <v>61</v>
      </c>
      <c r="F42" s="17"/>
    </row>
    <row r="43" spans="1:6" ht="16.5" customHeight="1" x14ac:dyDescent="0.25">
      <c r="C43" s="1"/>
      <c r="D43" s="17" t="s">
        <v>82</v>
      </c>
      <c r="E43" t="s">
        <v>61</v>
      </c>
      <c r="F43" s="17"/>
    </row>
    <row r="44" spans="1:6" ht="16.5" customHeight="1" x14ac:dyDescent="0.25">
      <c r="C44" s="1"/>
      <c r="D44" s="17">
        <v>200</v>
      </c>
      <c r="E44" t="s">
        <v>62</v>
      </c>
      <c r="F44" s="17"/>
    </row>
    <row r="45" spans="1:6" ht="16.5" customHeight="1" x14ac:dyDescent="0.25">
      <c r="C45" s="1"/>
      <c r="D45" s="17" t="s">
        <v>83</v>
      </c>
      <c r="E45" t="s">
        <v>62</v>
      </c>
      <c r="F45" s="17"/>
    </row>
    <row r="46" spans="1:6" ht="16.5" customHeight="1" x14ac:dyDescent="0.25">
      <c r="C46" s="1"/>
      <c r="D46" s="17" t="s">
        <v>84</v>
      </c>
      <c r="E46" t="s">
        <v>62</v>
      </c>
      <c r="F46" s="17"/>
    </row>
    <row r="47" spans="1:6" ht="16.5" customHeight="1" x14ac:dyDescent="0.25">
      <c r="C47" s="1"/>
      <c r="D47" s="17">
        <v>400</v>
      </c>
      <c r="E47" t="s">
        <v>62</v>
      </c>
      <c r="F47" s="17"/>
    </row>
    <row r="48" spans="1:6" ht="16.5" customHeight="1" x14ac:dyDescent="0.25">
      <c r="C48" s="1"/>
      <c r="D48" s="17" t="s">
        <v>85</v>
      </c>
      <c r="E48" t="s">
        <v>63</v>
      </c>
      <c r="F48" s="17"/>
    </row>
    <row r="49" spans="3:6" ht="16.5" customHeight="1" x14ac:dyDescent="0.25">
      <c r="C49" s="1"/>
      <c r="D49" s="17" t="s">
        <v>86</v>
      </c>
      <c r="E49" t="s">
        <v>63</v>
      </c>
      <c r="F49" s="17"/>
    </row>
    <row r="50" spans="3:6" ht="16.5" customHeight="1" x14ac:dyDescent="0.25">
      <c r="C50" s="1"/>
      <c r="D50" s="17" t="s">
        <v>87</v>
      </c>
      <c r="E50" t="s">
        <v>64</v>
      </c>
      <c r="F50" s="17"/>
    </row>
    <row r="51" spans="3:6" ht="16.5" customHeight="1" x14ac:dyDescent="0.25">
      <c r="C51" s="1"/>
      <c r="D51" s="17" t="s">
        <v>88</v>
      </c>
      <c r="E51" t="s">
        <v>64</v>
      </c>
    </row>
    <row r="52" spans="3:6" ht="16.5" customHeight="1" x14ac:dyDescent="0.25">
      <c r="C52" s="1"/>
      <c r="D52" s="27" t="s">
        <v>38</v>
      </c>
      <c r="E52" s="28" t="s">
        <v>18</v>
      </c>
    </row>
    <row r="53" spans="3:6" ht="16.5" customHeight="1" x14ac:dyDescent="0.25">
      <c r="C53" s="1"/>
      <c r="D53" s="30"/>
      <c r="E53" s="28"/>
    </row>
    <row r="54" spans="3:6" ht="16.5" customHeight="1" x14ac:dyDescent="0.25">
      <c r="C54" s="13" t="str">
        <f>VLOOKUP(B14,Таблица9[#All],2,)</f>
        <v/>
      </c>
      <c r="D54" t="s">
        <v>21</v>
      </c>
      <c r="E54" t="s">
        <v>22</v>
      </c>
    </row>
    <row r="55" spans="3:6" ht="16.5" customHeight="1" x14ac:dyDescent="0.25">
      <c r="C55" s="1"/>
      <c r="D55" s="17" t="s">
        <v>77</v>
      </c>
      <c r="E55" t="s">
        <v>76</v>
      </c>
    </row>
    <row r="56" spans="3:6" ht="16.5" customHeight="1" x14ac:dyDescent="0.25">
      <c r="C56" s="1"/>
      <c r="D56" s="17">
        <v>20</v>
      </c>
      <c r="E56" s="14" t="str">
        <f>IF(A4=2,"* Увеличенный срок поставки до 4 месяцев","")</f>
        <v/>
      </c>
    </row>
    <row r="57" spans="3:6" ht="16.5" customHeight="1" x14ac:dyDescent="0.25">
      <c r="C57" s="1"/>
      <c r="D57" s="17" t="s">
        <v>78</v>
      </c>
      <c r="E57" t="s">
        <v>76</v>
      </c>
    </row>
    <row r="58" spans="3:6" ht="16.5" customHeight="1" x14ac:dyDescent="0.25">
      <c r="C58" s="1"/>
      <c r="D58" s="17" t="s">
        <v>79</v>
      </c>
      <c r="E58" t="s">
        <v>76</v>
      </c>
    </row>
    <row r="59" spans="3:6" ht="16.5" customHeight="1" x14ac:dyDescent="0.2">
      <c r="D59" s="17" t="s">
        <v>80</v>
      </c>
      <c r="E59" t="s">
        <v>76</v>
      </c>
    </row>
    <row r="60" spans="3:6" ht="16.5" customHeight="1" x14ac:dyDescent="0.25">
      <c r="C60" s="1"/>
      <c r="D60" s="17">
        <v>75</v>
      </c>
      <c r="E60" s="14" t="str">
        <f>IF(A4=2,"* Увеличенный срок поставки до 4 месяцев","")</f>
        <v/>
      </c>
    </row>
    <row r="61" spans="3:6" ht="16.5" customHeight="1" x14ac:dyDescent="0.25">
      <c r="C61" s="1"/>
      <c r="D61" s="17" t="s">
        <v>81</v>
      </c>
      <c r="E61" t="s">
        <v>76</v>
      </c>
    </row>
    <row r="62" spans="3:6" ht="16.5" customHeight="1" x14ac:dyDescent="0.25">
      <c r="C62" s="1"/>
      <c r="D62" s="17">
        <v>120</v>
      </c>
      <c r="E62" s="14" t="str">
        <f>IF(A4=2,"* Увеличенный срок поставки до 4 месяцев","")</f>
        <v/>
      </c>
    </row>
    <row r="63" spans="3:6" ht="16.5" customHeight="1" x14ac:dyDescent="0.25">
      <c r="C63" s="1"/>
      <c r="D63" s="17" t="s">
        <v>82</v>
      </c>
      <c r="E63" t="s">
        <v>76</v>
      </c>
    </row>
    <row r="64" spans="3:6" ht="16.5" customHeight="1" x14ac:dyDescent="0.25">
      <c r="C64" s="1"/>
      <c r="D64" s="17">
        <v>200</v>
      </c>
      <c r="E64" s="14" t="str">
        <f>IF(A4=2,"* Увеличенный срок поставки до 4 месяцев","")</f>
        <v/>
      </c>
    </row>
    <row r="65" spans="1:8" ht="16.5" customHeight="1" x14ac:dyDescent="0.25">
      <c r="C65" s="1"/>
      <c r="D65" s="17" t="s">
        <v>83</v>
      </c>
      <c r="E65" t="s">
        <v>76</v>
      </c>
    </row>
    <row r="66" spans="1:8" ht="16.5" customHeight="1" x14ac:dyDescent="0.25">
      <c r="C66" s="1"/>
      <c r="D66" s="17" t="s">
        <v>84</v>
      </c>
      <c r="E66" t="s">
        <v>76</v>
      </c>
    </row>
    <row r="67" spans="1:8" ht="16.5" customHeight="1" x14ac:dyDescent="0.25">
      <c r="C67" s="1"/>
      <c r="D67" s="17">
        <v>400</v>
      </c>
      <c r="E67" s="14" t="str">
        <f>IF(A4=2,"* Увеличенный срок поставки до 4 месяцев","")</f>
        <v/>
      </c>
    </row>
    <row r="68" spans="1:8" ht="16.5" customHeight="1" x14ac:dyDescent="0.25">
      <c r="C68" s="1"/>
      <c r="D68" s="17" t="s">
        <v>85</v>
      </c>
      <c r="E68" t="s">
        <v>76</v>
      </c>
    </row>
    <row r="69" spans="1:8" ht="16.5" customHeight="1" x14ac:dyDescent="0.25">
      <c r="C69" s="1"/>
      <c r="D69" s="17" t="s">
        <v>86</v>
      </c>
      <c r="E69" t="s">
        <v>76</v>
      </c>
    </row>
    <row r="70" spans="1:8" ht="16.5" customHeight="1" x14ac:dyDescent="0.25">
      <c r="C70" s="1"/>
      <c r="D70" s="17" t="s">
        <v>87</v>
      </c>
      <c r="E70" t="s">
        <v>76</v>
      </c>
    </row>
    <row r="71" spans="1:8" ht="16.5" customHeight="1" x14ac:dyDescent="0.25">
      <c r="C71" s="1"/>
      <c r="D71" s="17" t="s">
        <v>88</v>
      </c>
      <c r="E71" t="s">
        <v>76</v>
      </c>
    </row>
    <row r="72" spans="1:8" ht="16.5" customHeight="1" x14ac:dyDescent="0.25">
      <c r="C72" s="1"/>
      <c r="D72" s="27" t="s">
        <v>38</v>
      </c>
      <c r="E72" s="28" t="s">
        <v>18</v>
      </c>
    </row>
    <row r="73" spans="1:8" ht="16.5" customHeight="1" x14ac:dyDescent="0.25">
      <c r="C73" s="1"/>
      <c r="D73" s="30"/>
      <c r="E73" s="28"/>
    </row>
    <row r="74" spans="1:8" ht="16.5" customHeight="1" x14ac:dyDescent="0.25">
      <c r="A74" s="31" t="s">
        <v>91</v>
      </c>
      <c r="C74" s="1"/>
      <c r="D74" s="30"/>
      <c r="E74" s="28"/>
    </row>
    <row r="75" spans="1:8" ht="16.5" customHeight="1" x14ac:dyDescent="0.25">
      <c r="A75">
        <v>1</v>
      </c>
      <c r="B75" s="9">
        <f>INDEX(D76:D82,A75,1)</f>
        <v>1</v>
      </c>
      <c r="C75" s="13" t="str">
        <f>VLOOKUP(B75,Таблица3[#All],2,)</f>
        <v>, 1м</v>
      </c>
      <c r="D75" t="s">
        <v>21</v>
      </c>
      <c r="E75" t="s">
        <v>22</v>
      </c>
    </row>
    <row r="76" spans="1:8" ht="16.5" customHeight="1" x14ac:dyDescent="0.25">
      <c r="A76" s="7"/>
      <c r="B76" s="10"/>
      <c r="D76" s="5">
        <v>1</v>
      </c>
      <c r="E76" s="5" t="s">
        <v>23</v>
      </c>
      <c r="H76" s="3"/>
    </row>
    <row r="77" spans="1:8" ht="16.5" customHeight="1" x14ac:dyDescent="0.25">
      <c r="A77" s="7"/>
      <c r="B77" s="10"/>
      <c r="D77" s="5">
        <v>2</v>
      </c>
      <c r="E77" s="5" t="s">
        <v>24</v>
      </c>
      <c r="H77" s="3"/>
    </row>
    <row r="78" spans="1:8" ht="16.5" customHeight="1" x14ac:dyDescent="0.25">
      <c r="A78" s="7"/>
      <c r="B78" s="10"/>
      <c r="D78" s="5">
        <v>3</v>
      </c>
      <c r="E78" s="5" t="s">
        <v>25</v>
      </c>
      <c r="H78" s="3"/>
    </row>
    <row r="79" spans="1:8" ht="16.5" customHeight="1" x14ac:dyDescent="0.25">
      <c r="B79" s="10"/>
      <c r="D79" s="5">
        <v>5</v>
      </c>
      <c r="E79" s="5" t="s">
        <v>26</v>
      </c>
      <c r="H79" s="3"/>
    </row>
    <row r="80" spans="1:8" ht="16.5" customHeight="1" x14ac:dyDescent="0.25">
      <c r="B80" s="10"/>
      <c r="D80" s="5">
        <v>7</v>
      </c>
      <c r="E80" s="5" t="s">
        <v>27</v>
      </c>
      <c r="H80" s="3"/>
    </row>
    <row r="81" spans="1:8" ht="16.5" customHeight="1" x14ac:dyDescent="0.25">
      <c r="B81" s="10"/>
      <c r="D81" s="5">
        <v>10</v>
      </c>
      <c r="E81" s="5" t="s">
        <v>28</v>
      </c>
      <c r="H81" s="3"/>
    </row>
    <row r="82" spans="1:8" ht="16.5" customHeight="1" x14ac:dyDescent="0.25">
      <c r="A82" s="7"/>
      <c r="B82" s="10"/>
      <c r="D82" s="12" t="s">
        <v>93</v>
      </c>
      <c r="E82" s="12" t="str">
        <f>", "&amp;'Опросный лист амперметр'!I12&amp;"м"</f>
        <v>, м</v>
      </c>
      <c r="H82" s="3"/>
    </row>
    <row r="83" spans="1:8" ht="16.5" customHeight="1" x14ac:dyDescent="0.25">
      <c r="A83" s="7"/>
      <c r="B83" s="10"/>
      <c r="D83" s="12"/>
      <c r="E83" s="12"/>
      <c r="H83" s="3"/>
    </row>
    <row r="84" spans="1:8" ht="16.5" customHeight="1" x14ac:dyDescent="0.25">
      <c r="A84" s="31" t="s">
        <v>11</v>
      </c>
      <c r="B84" s="10"/>
      <c r="D84" s="12"/>
      <c r="E84" s="12"/>
      <c r="H84" s="3"/>
    </row>
    <row r="85" spans="1:8" ht="16.5" customHeight="1" x14ac:dyDescent="0.25">
      <c r="A85">
        <v>1</v>
      </c>
      <c r="B85" s="9" t="str">
        <f>INDEX(D86:D88,A85,1)</f>
        <v>без дополнительной защиты</v>
      </c>
      <c r="C85" s="13" t="str">
        <f>VLOOKUP(B85,Таблица4[#All],2,)</f>
        <v/>
      </c>
      <c r="D85" t="s">
        <v>21</v>
      </c>
      <c r="E85" t="s">
        <v>22</v>
      </c>
    </row>
    <row r="86" spans="1:8" ht="16.5" customHeight="1" x14ac:dyDescent="0.25">
      <c r="A86" s="7"/>
      <c r="B86" s="10"/>
      <c r="D86" s="5" t="s">
        <v>12</v>
      </c>
      <c r="E86" s="14" t="s">
        <v>18</v>
      </c>
      <c r="H86" s="3"/>
    </row>
    <row r="87" spans="1:8" ht="16.5" customHeight="1" x14ac:dyDescent="0.25">
      <c r="A87" s="7"/>
      <c r="B87" s="10"/>
      <c r="D87" s="5" t="s">
        <v>13</v>
      </c>
      <c r="E87" t="s">
        <v>29</v>
      </c>
      <c r="H87" s="3"/>
    </row>
    <row r="88" spans="1:8" ht="16.5" customHeight="1" x14ac:dyDescent="0.25">
      <c r="A88" s="7"/>
      <c r="B88" s="10"/>
      <c r="D88" s="5" t="s">
        <v>14</v>
      </c>
      <c r="E88" t="str">
        <f>", "&amp;'Опросный лист амперметр'!I14</f>
        <v xml:space="preserve">, </v>
      </c>
      <c r="H88" s="3"/>
    </row>
    <row r="89" spans="1:8" ht="16.5" customHeight="1" x14ac:dyDescent="0.25">
      <c r="A89" s="7"/>
      <c r="B89" s="10"/>
      <c r="D89" s="5"/>
      <c r="H89" s="3"/>
    </row>
    <row r="90" spans="1:8" ht="16.5" customHeight="1" x14ac:dyDescent="0.25">
      <c r="A90" s="31" t="s">
        <v>65</v>
      </c>
      <c r="B90" s="10"/>
      <c r="D90" s="5"/>
      <c r="H90" s="3"/>
    </row>
    <row r="91" spans="1:8" ht="16.5" customHeight="1" x14ac:dyDescent="0.25">
      <c r="A91">
        <v>1</v>
      </c>
      <c r="B91" s="9" t="str">
        <f>INDEX(Таблица2[Столбец1],A91,1)</f>
        <v>LoRaWAN + Bluetooth Low Energy</v>
      </c>
      <c r="C91" s="13" t="str">
        <f>VLOOKUP(B91,Таблица2[#All],2,)</f>
        <v>, LoRa</v>
      </c>
      <c r="D91" t="s">
        <v>21</v>
      </c>
      <c r="E91" t="s">
        <v>22</v>
      </c>
    </row>
    <row r="92" spans="1:8" ht="16.5" customHeight="1" x14ac:dyDescent="0.25">
      <c r="C92" s="1"/>
      <c r="D92" t="s">
        <v>66</v>
      </c>
      <c r="E92" t="s">
        <v>30</v>
      </c>
    </row>
    <row r="93" spans="1:8" ht="16.5" customHeight="1" x14ac:dyDescent="0.2">
      <c r="A93" s="7"/>
      <c r="B93" s="10"/>
      <c r="D93" t="s">
        <v>67</v>
      </c>
      <c r="E93" t="s">
        <v>68</v>
      </c>
      <c r="H93" s="3"/>
    </row>
    <row r="94" spans="1:8" ht="16.5" customHeight="1" x14ac:dyDescent="0.25">
      <c r="A94" s="7"/>
      <c r="B94" s="10"/>
      <c r="D94" s="5"/>
      <c r="H94" s="3"/>
    </row>
    <row r="95" spans="1:8" ht="16.5" customHeight="1" x14ac:dyDescent="0.2">
      <c r="A95" s="31" t="s">
        <v>89</v>
      </c>
      <c r="B95" s="10"/>
      <c r="H95" s="3"/>
    </row>
    <row r="96" spans="1:8" ht="16.5" customHeight="1" x14ac:dyDescent="0.25">
      <c r="A96" s="32">
        <v>1</v>
      </c>
      <c r="B96" s="33" t="str">
        <f>INDEX(Таблица10[],A96,1)</f>
        <v>от -40 до +60 °C (индустриальный температурный диапазон)</v>
      </c>
      <c r="C96" s="36" t="str">
        <f>INDEX(Таблица10[],A96,2)</f>
        <v/>
      </c>
      <c r="D96" s="5" t="s">
        <v>21</v>
      </c>
      <c r="E96" t="s">
        <v>22</v>
      </c>
      <c r="H96" s="3"/>
    </row>
    <row r="97" spans="1:8" ht="16.5" customHeight="1" x14ac:dyDescent="0.25">
      <c r="A97" s="1"/>
      <c r="B97" s="35"/>
      <c r="C97" s="1"/>
      <c r="D97" s="1" t="s">
        <v>92</v>
      </c>
      <c r="E97" s="34" t="s">
        <v>18</v>
      </c>
      <c r="H97" s="3"/>
    </row>
    <row r="98" spans="1:8" ht="16.5" customHeight="1" x14ac:dyDescent="0.25">
      <c r="A98" s="1"/>
      <c r="B98" s="35"/>
      <c r="C98" s="1"/>
      <c r="D98" s="1" t="str">
        <f>IF(A91&lt;2,"от -52 до +60 °C (низкотемпературный диапазон)","")</f>
        <v>от -52 до +60 °C (низкотемпературный диапазон)</v>
      </c>
      <c r="E98" s="1" t="str">
        <f>IF(A91&lt;2,", Н","")</f>
        <v>, Н</v>
      </c>
      <c r="H98" s="3"/>
    </row>
    <row r="99" spans="1:8" ht="16.5" customHeight="1" x14ac:dyDescent="0.25">
      <c r="A99" s="1"/>
      <c r="B99" s="35"/>
      <c r="C99" s="1"/>
      <c r="D99" s="1" t="str">
        <f>IF(A91&lt;2,"от -56 до +60 °C (расширенный низкотемпературный диапазон)","")</f>
        <v>от -56 до +60 °C (расширенный низкотемпературный диапазон)</v>
      </c>
      <c r="E99" s="1" t="str">
        <f>IF(A91&lt;2,", РН","")</f>
        <v>, РН</v>
      </c>
      <c r="H99" s="3"/>
    </row>
    <row r="100" spans="1:8" ht="16.5" customHeight="1" x14ac:dyDescent="0.25">
      <c r="A100" s="7"/>
      <c r="B100" s="10"/>
      <c r="D100" s="5"/>
      <c r="H100" s="3"/>
    </row>
    <row r="101" spans="1:8" ht="16.5" customHeight="1" x14ac:dyDescent="0.25">
      <c r="A101" s="31" t="s">
        <v>97</v>
      </c>
      <c r="B101" s="10"/>
      <c r="D101" s="5"/>
      <c r="H101" s="3"/>
    </row>
    <row r="102" spans="1:8" ht="16.5" customHeight="1" x14ac:dyDescent="0.25">
      <c r="A102">
        <v>1</v>
      </c>
      <c r="B102" s="9" t="str">
        <f>INDEX(D103:D106,A102,1)</f>
        <v>не требуется</v>
      </c>
      <c r="C102" s="15" t="str">
        <f>VLOOKUP(B102,Таблица5[#All],A9+1,)</f>
        <v/>
      </c>
      <c r="D102" s="1" t="s">
        <v>21</v>
      </c>
      <c r="E102" s="18" t="s">
        <v>53</v>
      </c>
      <c r="F102" s="19" t="s">
        <v>54</v>
      </c>
    </row>
    <row r="103" spans="1:8" ht="16.5" customHeight="1" x14ac:dyDescent="0.2">
      <c r="D103" t="s">
        <v>10</v>
      </c>
      <c r="E103" s="24" t="s">
        <v>18</v>
      </c>
      <c r="F103" s="25" t="s">
        <v>18</v>
      </c>
    </row>
    <row r="104" spans="1:8" ht="16.5" customHeight="1" x14ac:dyDescent="0.2">
      <c r="D104" t="s">
        <v>98</v>
      </c>
      <c r="E104" s="20" t="s">
        <v>107</v>
      </c>
      <c r="F104" s="21" t="s">
        <v>107</v>
      </c>
    </row>
    <row r="105" spans="1:8" ht="16.5" customHeight="1" x14ac:dyDescent="0.2">
      <c r="D105" t="s">
        <v>99</v>
      </c>
      <c r="E105" s="20" t="s">
        <v>108</v>
      </c>
      <c r="F105" s="21" t="s">
        <v>108</v>
      </c>
    </row>
    <row r="106" spans="1:8" ht="16.5" customHeight="1" x14ac:dyDescent="0.2">
      <c r="D106" t="s">
        <v>5</v>
      </c>
      <c r="E106" s="22" t="str">
        <f>"Крепление: "&amp;'Опросный лист амперметр'!I20</f>
        <v xml:space="preserve">Крепление: </v>
      </c>
      <c r="F106" s="23" t="str">
        <f>"Крепление: "&amp;'Опросный лист амперметр'!I20</f>
        <v xml:space="preserve">Крепление: </v>
      </c>
    </row>
    <row r="107" spans="1:8" ht="16.5" customHeight="1" x14ac:dyDescent="0.2">
      <c r="E107" s="26"/>
      <c r="F107" s="26"/>
    </row>
    <row r="108" spans="1:8" ht="16.5" customHeight="1" x14ac:dyDescent="0.25">
      <c r="A108" s="58" t="s">
        <v>95</v>
      </c>
      <c r="B108" s="35"/>
      <c r="C108" s="35"/>
      <c r="D108" s="35"/>
      <c r="E108" s="35"/>
    </row>
    <row r="109" spans="1:8" ht="16.5" customHeight="1" x14ac:dyDescent="0.25">
      <c r="A109" s="59">
        <v>1</v>
      </c>
      <c r="B109" s="59" t="str">
        <f>INDEX(D110:D111,A109,1)</f>
        <v>не требуется</v>
      </c>
      <c r="C109" s="60" t="str">
        <f>VLOOKUP(B109,Таблица612[#All],2,)</f>
        <v/>
      </c>
      <c r="D109" s="61" t="s">
        <v>21</v>
      </c>
      <c r="E109" s="61" t="s">
        <v>22</v>
      </c>
    </row>
    <row r="110" spans="1:8" ht="16.5" customHeight="1" x14ac:dyDescent="0.25">
      <c r="A110" s="6"/>
      <c r="B110" s="8"/>
      <c r="C110" s="6"/>
      <c r="D110" s="61" t="s">
        <v>10</v>
      </c>
      <c r="E110" s="62" t="s">
        <v>18</v>
      </c>
    </row>
    <row r="111" spans="1:8" ht="16.5" customHeight="1" x14ac:dyDescent="0.25">
      <c r="A111" s="6"/>
      <c r="B111" s="8"/>
      <c r="C111" s="6"/>
      <c r="D111" s="61" t="s">
        <v>19</v>
      </c>
      <c r="E111" s="61" t="s">
        <v>96</v>
      </c>
    </row>
    <row r="113" spans="1:4" ht="16.5" customHeight="1" x14ac:dyDescent="0.25">
      <c r="A113" t="s">
        <v>51</v>
      </c>
      <c r="C113" s="1"/>
    </row>
    <row r="114" spans="1:4" ht="16.5" customHeight="1" x14ac:dyDescent="0.25">
      <c r="A114" t="s">
        <v>50</v>
      </c>
      <c r="C114" s="1"/>
    </row>
    <row r="115" spans="1:4" ht="16.5" customHeight="1" x14ac:dyDescent="0.25">
      <c r="A115" s="15" t="str">
        <f>A113&amp;C9&amp;A114&amp;" ("&amp;C4&amp;C14&amp;C75&amp;C85&amp;C96&amp;C109&amp;C91&amp;")"</f>
        <v>Амперметр бесконтактный "Автон" (~20А, 1м, LoRa)</v>
      </c>
      <c r="B115" s="16"/>
      <c r="C115" s="13"/>
    </row>
    <row r="116" spans="1:4" ht="16.5" customHeight="1" x14ac:dyDescent="0.25">
      <c r="C116" s="1"/>
    </row>
    <row r="117" spans="1:4" ht="16.5" customHeight="1" x14ac:dyDescent="0.25">
      <c r="A117" t="s">
        <v>55</v>
      </c>
      <c r="C117" s="1"/>
    </row>
    <row r="118" spans="1:4" ht="16.5" customHeight="1" x14ac:dyDescent="0.25">
      <c r="A118" s="15" t="s">
        <v>57</v>
      </c>
      <c r="B118" s="16"/>
      <c r="C118" s="13"/>
    </row>
    <row r="119" spans="1:4" ht="16.5" customHeight="1" x14ac:dyDescent="0.25">
      <c r="A119" s="15" t="s">
        <v>56</v>
      </c>
      <c r="B119" s="16"/>
      <c r="C119" s="13"/>
    </row>
    <row r="120" spans="1:4" ht="16.5" customHeight="1" x14ac:dyDescent="0.25">
      <c r="A120" s="15" t="str">
        <f>C102</f>
        <v/>
      </c>
      <c r="B120" s="16"/>
      <c r="C120" s="13"/>
    </row>
    <row r="123" spans="1:4" ht="16.5" customHeight="1" x14ac:dyDescent="0.25">
      <c r="A123" s="67" t="s">
        <v>102</v>
      </c>
      <c r="B123" s="1"/>
      <c r="C123" s="61"/>
      <c r="D123" s="61"/>
    </row>
    <row r="124" spans="1:4" ht="16.5" customHeight="1" x14ac:dyDescent="0.2">
      <c r="A124" s="68">
        <v>45425</v>
      </c>
      <c r="B124" s="122" t="s">
        <v>103</v>
      </c>
      <c r="C124" s="122"/>
      <c r="D124" s="122"/>
    </row>
    <row r="125" spans="1:4" ht="16.5" customHeight="1" x14ac:dyDescent="0.2">
      <c r="A125" s="68">
        <v>45457</v>
      </c>
      <c r="B125" s="122" t="s">
        <v>104</v>
      </c>
      <c r="C125" s="122"/>
      <c r="D125" s="122"/>
    </row>
    <row r="126" spans="1:4" ht="16.5" customHeight="1" x14ac:dyDescent="0.2">
      <c r="A126" s="68">
        <v>45637</v>
      </c>
      <c r="B126" s="122" t="s">
        <v>105</v>
      </c>
      <c r="C126" s="122"/>
      <c r="D126" s="122"/>
    </row>
    <row r="127" spans="1:4" ht="33" customHeight="1" x14ac:dyDescent="0.2">
      <c r="A127" s="68">
        <v>45679</v>
      </c>
      <c r="B127" s="122" t="s">
        <v>106</v>
      </c>
      <c r="C127" s="122"/>
      <c r="D127" s="122"/>
    </row>
    <row r="128" spans="1:4" ht="16.5" customHeight="1" x14ac:dyDescent="0.2">
      <c r="A128" s="68">
        <v>45776</v>
      </c>
      <c r="B128" s="122" t="s">
        <v>112</v>
      </c>
      <c r="C128" s="122"/>
      <c r="D128" s="122"/>
    </row>
    <row r="144" spans="1:2" ht="16.5" customHeight="1" x14ac:dyDescent="0.3">
      <c r="A144" s="4"/>
      <c r="B144" s="11"/>
    </row>
  </sheetData>
  <mergeCells count="6">
    <mergeCell ref="B128:D128"/>
    <mergeCell ref="A1:B1"/>
    <mergeCell ref="B124:D124"/>
    <mergeCell ref="B125:D125"/>
    <mergeCell ref="B126:D126"/>
    <mergeCell ref="B127:D127"/>
  </mergeCells>
  <pageMargins left="0.6692913385826772" right="0.15748031496062992" top="0.35433070866141736" bottom="0.27559055118110237" header="0.19685039370078741" footer="0.23622047244094491"/>
  <pageSetup paperSize="9" scale="78" orientation="portrait" r:id="rId1"/>
  <tableParts count="11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C4"/>
  <sheetViews>
    <sheetView workbookViewId="0">
      <selection activeCell="B6" sqref="B6"/>
    </sheetView>
  </sheetViews>
  <sheetFormatPr defaultRowHeight="12.75" x14ac:dyDescent="0.2"/>
  <cols>
    <col min="1" max="1" width="4.7109375" customWidth="1"/>
    <col min="2" max="2" width="36.42578125" customWidth="1"/>
    <col min="3" max="3" width="43.5703125" customWidth="1"/>
  </cols>
  <sheetData>
    <row r="1" spans="1:3" ht="24" customHeight="1" x14ac:dyDescent="0.2">
      <c r="A1" s="65" t="s">
        <v>100</v>
      </c>
      <c r="B1" s="63"/>
    </row>
    <row r="2" spans="1:3" ht="14.25" x14ac:dyDescent="0.2">
      <c r="A2" s="64"/>
      <c r="B2" s="17" t="s">
        <v>109</v>
      </c>
      <c r="C2" s="17" t="s">
        <v>110</v>
      </c>
    </row>
    <row r="3" spans="1:3" ht="407.25" customHeight="1" x14ac:dyDescent="0.2">
      <c r="A3" s="64"/>
      <c r="B3" s="64"/>
    </row>
    <row r="4" spans="1:3" ht="14.25" x14ac:dyDescent="0.2">
      <c r="A4" s="64"/>
    </row>
  </sheetData>
  <pageMargins left="0.7" right="0.7" top="0.75" bottom="0.75" header="0.3" footer="0.3"/>
  <pageSetup paperSize="9" orientation="portrait" horizontalDpi="4294967292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Опросный лист амперметр</vt:lpstr>
      <vt:lpstr>Лист1</vt:lpstr>
      <vt:lpstr>Справка</vt:lpstr>
      <vt:lpstr>'Опросный лист амперметр'!Область_печати</vt:lpstr>
    </vt:vector>
  </TitlesOfParts>
  <Company>нефтегаз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я</dc:creator>
  <cp:lastModifiedBy>Кукина Ольга</cp:lastModifiedBy>
  <cp:lastPrinted>2025-01-22T09:18:44Z</cp:lastPrinted>
  <dcterms:created xsi:type="dcterms:W3CDTF">2008-11-24T06:26:29Z</dcterms:created>
  <dcterms:modified xsi:type="dcterms:W3CDTF">2025-04-29T14:42:05Z</dcterms:modified>
</cp:coreProperties>
</file>