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870" windowWidth="13275" windowHeight="9405"/>
  </bookViews>
  <sheets>
    <sheet name="Опросный лист Виброметр" sheetId="2" r:id="rId1"/>
    <sheet name="Лист1" sheetId="4" state="hidden" r:id="rId2"/>
    <sheet name="Справка" sheetId="5" r:id="rId3"/>
  </sheets>
  <externalReferences>
    <externalReference r:id="rId4"/>
  </externalReferences>
  <definedNames>
    <definedName name="Test" localSheetId="1">#REF!</definedName>
    <definedName name="Test">#REF!</definedName>
    <definedName name="Арматура">'[1]Опросный лист термоманометр'!$L$94:$L$99</definedName>
    <definedName name="Без_пустых" localSheetId="1">IFERROR(INDEX(#REF!,SMALL(IF(#REF!&lt;&gt;#REF!,ROW(INDIRECT("1:"&amp;ROWS(#REF!))),""),ROW(INDIRECT("1:"&amp;ROWS(#REF!))))),"")</definedName>
    <definedName name="Без_пустых">IFERROR(INDEX(#REF!,SMALL(IF(#REF!&lt;&gt;#REF!,ROW(INDIRECT("1:"&amp;ROWS(#REF!))),""),ROW(INDIRECT("1:"&amp;ROWS(#REF!))))),"")</definedName>
    <definedName name="Без_пустых1" localSheetId="1">IFERROR(VLOOKUP(ROW(#REF!),#REF!,2,0),"")</definedName>
    <definedName name="Без_пустых1">IFERROR(VLOOKUP(ROW(#REF!),#REF!,2,0),"")</definedName>
    <definedName name="Гильза">OFFSET('[1]Опросный лист термоманометр'!$L$75:$N$78,0,'[1]Опросный лист термоманометр'!$I$24-1,,1)</definedName>
    <definedName name="Давление_ВПИ">'[1]Опросный лист термоманометр'!$L$4:$L$15</definedName>
    <definedName name="Давление_Погрешность">'[1]Опросный лист термоманометр'!$L$17:$L$22</definedName>
    <definedName name="Исполнение">'[1]Опросный лист термоманометр'!$L$87:$L$88</definedName>
    <definedName name="Кабель_Длина">OFFSET('[1]Опросный лист термоманометр'!$L$61:$N$69,0,'[1]Опросный лист термоманометр'!$I$24-1,,1)</definedName>
    <definedName name="Кабель_Защита">OFFSET('[1]Опросный лист термоманометр'!$L$71:$N$73,0,'[1]Опросный лист термоманометр'!$I$24-1,,1)</definedName>
    <definedName name="Кабель_Подключение">OFFSET('[1]Опросный лист термоманометр'!$L$57:$N$59,0,'[1]Опросный лист термоманометр'!$I$24-1,,1)</definedName>
    <definedName name="Конструктивное_исполнение" localSheetId="1">Лист1!#REF!</definedName>
    <definedName name="Конструктивное_исполнение">'Опросный лист Виброметр'!#REF!</definedName>
    <definedName name="Конструктивное_исполнение_термопреобразователя">Справка!$A$12</definedName>
    <definedName name="Крепление_виброметра">Справка!$A$17</definedName>
    <definedName name="_xlnm.Print_Area" localSheetId="1">Лист1!#REF!</definedName>
    <definedName name="_xlnm.Print_Area" localSheetId="0">'Опросный лист Виброметр'!$A$2:$I$46</definedName>
    <definedName name="Поверка">'[1]Опросный лист термоманометр'!$L$101:$L$102</definedName>
    <definedName name="Резьба">'[1]Опросный лист термоманометр'!$L$90:$L$92</definedName>
    <definedName name="Способ_подключения_кабеля_к_термощупу" localSheetId="1">#REF!</definedName>
    <definedName name="Способ_подключения_кабеля_к_термощупу">#REF!</definedName>
    <definedName name="Способы_крепления_термощупа" localSheetId="1">#REF!</definedName>
    <definedName name="Способы_крепления_термощупа">#REF!</definedName>
    <definedName name="Температура_Диапазон" localSheetId="1">Лист1!#REF!</definedName>
    <definedName name="Температура_Диапазон">'Опросный лист Виброметр'!#REF!</definedName>
    <definedName name="Температура_Место">'[1]Опросный лист термоманометр'!$L$25:$L$27</definedName>
    <definedName name="Температура_Погрешность">OFFSET('[1]Опросный лист термоманометр'!$L$36:$N$38,0,'[1]Опросный лист термоманометр'!$I$24-1,,1)</definedName>
    <definedName name="Хранение_передача">'[1]Опросный лист термоманометр'!$L$80:$L$81</definedName>
    <definedName name="Шайба_терморазрывная">Справка!$A$10</definedName>
    <definedName name="Щуп_Диаметр">OFFSET('[1]Опросный лист термоманометр'!$L$45:$N$49,0,'[1]Опросный лист термоманометр'!$I$24-1,,1)</definedName>
    <definedName name="Щуп_Длина">OFFSET('[1]Опросный лист термоманометр'!$L$40:$N$43,0,'[1]Опросный лист термоманометр'!$I$24-1,,1)</definedName>
    <definedName name="Щуп_Крепление">OFFSET('[1]Опросный лист термоманометр'!$L$51:$N$55,0,'[1]Опросный лист термоманометр'!$I$24-1,,1)</definedName>
  </definedNames>
  <calcPr calcId="145621"/>
</workbook>
</file>

<file path=xl/calcChain.xml><?xml version="1.0" encoding="utf-8"?>
<calcChain xmlns="http://schemas.openxmlformats.org/spreadsheetml/2006/main">
  <c r="B8" i="2" l="1"/>
  <c r="E21" i="4"/>
  <c r="D21" i="4"/>
  <c r="D20" i="4"/>
  <c r="B19" i="4" s="1"/>
  <c r="C19" i="4" s="1"/>
  <c r="B76" i="4" s="1"/>
  <c r="C43" i="2" s="1"/>
  <c r="E27" i="4" l="1"/>
  <c r="D27" i="4"/>
  <c r="C45" i="2" l="1"/>
  <c r="E28" i="4" l="1"/>
  <c r="D28" i="4"/>
  <c r="E26" i="4" l="1"/>
  <c r="C24" i="4" s="1"/>
  <c r="D25" i="4" l="1"/>
  <c r="B10" i="2" l="1"/>
  <c r="D26" i="4"/>
  <c r="B24" i="4" s="1"/>
  <c r="E55" i="4" l="1"/>
  <c r="E56" i="4"/>
  <c r="D55" i="4"/>
  <c r="D56" i="4"/>
  <c r="B47" i="4"/>
  <c r="C47" i="4" s="1"/>
  <c r="C52" i="4" l="1"/>
  <c r="B52" i="4"/>
  <c r="B58" i="4" l="1"/>
  <c r="E39" i="4" l="1"/>
  <c r="B4" i="4"/>
  <c r="C4" i="4" s="1"/>
  <c r="C5" i="4" l="1"/>
  <c r="B11" i="4" l="1"/>
  <c r="B65" i="4" l="1"/>
  <c r="E63" i="4"/>
  <c r="C58" i="4" s="1"/>
  <c r="E16" i="4"/>
  <c r="E45" i="4"/>
  <c r="B41" i="4"/>
  <c r="C41" i="4" s="1"/>
  <c r="C65" i="4" l="1"/>
  <c r="B75" i="4"/>
  <c r="C42" i="2" s="1"/>
  <c r="B31" i="4"/>
  <c r="C31" i="4" s="1"/>
  <c r="B70" i="4" l="1"/>
  <c r="C11" i="4"/>
  <c r="C40" i="2" s="1"/>
  <c r="C38" i="2" l="1"/>
  <c r="B74" i="4" l="1"/>
  <c r="C41" i="2" s="1"/>
</calcChain>
</file>

<file path=xl/comments1.xml><?xml version="1.0" encoding="utf-8"?>
<comments xmlns="http://schemas.openxmlformats.org/spreadsheetml/2006/main">
  <authors>
    <author>Кукина Ольга</author>
  </authors>
  <commentList>
    <comment ref="A6" authorId="0">
      <text>
        <r>
          <rPr>
            <sz val="9"/>
            <color indexed="81"/>
            <rFont val="Tahoma"/>
            <family val="2"/>
            <charset val="204"/>
          </rPr>
          <t>Нажмите для справки</t>
        </r>
      </text>
    </comment>
    <comment ref="A8" authorId="0">
      <text>
        <r>
          <rPr>
            <sz val="9"/>
            <color indexed="81"/>
            <rFont val="Tahoma"/>
            <family val="2"/>
            <charset val="204"/>
          </rPr>
          <t xml:space="preserve">Нажмите для справки
</t>
        </r>
      </text>
    </comment>
    <comment ref="A10" authorId="0">
      <text>
        <r>
          <rPr>
            <sz val="9"/>
            <color indexed="81"/>
            <rFont val="Tahoma"/>
            <family val="2"/>
            <charset val="204"/>
          </rPr>
          <t>Нажмите для справки</t>
        </r>
      </text>
    </comment>
    <comment ref="A20" authorId="0">
      <text>
        <r>
          <rPr>
            <sz val="9"/>
            <color indexed="81"/>
            <rFont val="Tahoma"/>
            <family val="2"/>
            <charset val="204"/>
          </rPr>
          <t>Нажмите для справки</t>
        </r>
      </text>
    </comment>
  </commentList>
</comments>
</file>

<file path=xl/sharedStrings.xml><?xml version="1.0" encoding="utf-8"?>
<sst xmlns="http://schemas.openxmlformats.org/spreadsheetml/2006/main" count="168" uniqueCount="99">
  <si>
    <t>Информацию подготовил:</t>
  </si>
  <si>
    <t>Фамилия, Имя, Отчество</t>
  </si>
  <si>
    <t>Компания</t>
  </si>
  <si>
    <t>Почтовый адрес</t>
  </si>
  <si>
    <t>Телефон/Факс</t>
  </si>
  <si>
    <t>другое</t>
  </si>
  <si>
    <t>Количество, шт</t>
  </si>
  <si>
    <t>Дополнительные требования</t>
  </si>
  <si>
    <t>Если выбрано "другое", то впишите значение</t>
  </si>
  <si>
    <t>Код для заказа</t>
  </si>
  <si>
    <t>не требуется</t>
  </si>
  <si>
    <t>Длина кабеля, м</t>
  </si>
  <si>
    <t>Выбранный вариант</t>
  </si>
  <si>
    <t>В спецификацию</t>
  </si>
  <si>
    <t/>
  </si>
  <si>
    <t>Опции</t>
  </si>
  <si>
    <t>Крепление</t>
  </si>
  <si>
    <t>Столбец1</t>
  </si>
  <si>
    <t>Столбец2</t>
  </si>
  <si>
    <t xml:space="preserve">Опросный лист на Виброметр "Автон" </t>
  </si>
  <si>
    <t>Защита кабеля</t>
  </si>
  <si>
    <t>Свидетельство о поверке</t>
  </si>
  <si>
    <t>Крепление вибропреобразователей</t>
  </si>
  <si>
    <t>болт или шпилька М6</t>
  </si>
  <si>
    <t>В1</t>
  </si>
  <si>
    <t>В2</t>
  </si>
  <si>
    <t>другая</t>
  </si>
  <si>
    <t>без дополнительной защиты</t>
  </si>
  <si>
    <t>труба гофрированная полимерная</t>
  </si>
  <si>
    <t xml:space="preserve">другая </t>
  </si>
  <si>
    <t>, ТГ</t>
  </si>
  <si>
    <t>требуется</t>
  </si>
  <si>
    <t>, П</t>
  </si>
  <si>
    <t xml:space="preserve">болт М6 + приклеиваемый подпятник </t>
  </si>
  <si>
    <t>болт М6 + магнитное крепление</t>
  </si>
  <si>
    <t>Крепление вибропреобразователя на подпятник</t>
  </si>
  <si>
    <t>Магнитное крепление вибропреобразователя</t>
  </si>
  <si>
    <t>?</t>
  </si>
  <si>
    <t>С помощью болта или шпильки М6 (в комплектацию не входят)</t>
  </si>
  <si>
    <t>С помощью болта М6 и приклеиваемого подпятника</t>
  </si>
  <si>
    <t>Подпятник может быть изготовлен по размерам заказчика</t>
  </si>
  <si>
    <t>Размеры подпятника:</t>
  </si>
  <si>
    <t>●</t>
  </si>
  <si>
    <t>С помощью болта М6 и магнитного крепления</t>
  </si>
  <si>
    <t>В1Т1</t>
  </si>
  <si>
    <t>В2Т2</t>
  </si>
  <si>
    <t>Комплектация:</t>
  </si>
  <si>
    <t>Преобразователь измерительный вибрации одноканальный A555</t>
  </si>
  <si>
    <t>Преобразователь измерительный вибрации и температуры одноканальный A555</t>
  </si>
  <si>
    <t>Преобразователь измерительный вибрации двухканальный A555</t>
  </si>
  <si>
    <t>Преобразователь измерительный вибрации и температуры двухканальный A555</t>
  </si>
  <si>
    <t>Паспорт</t>
  </si>
  <si>
    <t>Первичные преобразователи</t>
  </si>
  <si>
    <t>1 вибропреобразователь</t>
  </si>
  <si>
    <t>1 вибропреобразователь + 1 термопреобразователь</t>
  </si>
  <si>
    <t>2 вибропреобразователя</t>
  </si>
  <si>
    <t>2 вибропреобразователя + 2 термопреобразователя</t>
  </si>
  <si>
    <t>Столбец3</t>
  </si>
  <si>
    <t>Передача данных</t>
  </si>
  <si>
    <t>, 1м</t>
  </si>
  <si>
    <t>, 2м</t>
  </si>
  <si>
    <t>, 3м</t>
  </si>
  <si>
    <t>, 5м</t>
  </si>
  <si>
    <t>, 7м</t>
  </si>
  <si>
    <t>, 10м</t>
  </si>
  <si>
    <t>LoRaWAN + Bluetooth Low Energy</t>
  </si>
  <si>
    <t>, LoRa</t>
  </si>
  <si>
    <t>NB-IoT + Bluetooth Low Energy</t>
  </si>
  <si>
    <t>, NB-IoT</t>
  </si>
  <si>
    <t>Дополнительная комплектация:</t>
  </si>
  <si>
    <t>С помощью переходника М8</t>
  </si>
  <si>
    <t>Размеры переходника:</t>
  </si>
  <si>
    <t>болт М6 + переходник М8</t>
  </si>
  <si>
    <t>Крепление с помощью переходника М8</t>
  </si>
  <si>
    <t>Рабочие условия эксплуатации</t>
  </si>
  <si>
    <t>от -40 до +60 °C (индустриальный температурный диапазон)</t>
  </si>
  <si>
    <t>Размеры магнитного крепления:</t>
  </si>
  <si>
    <t>Диаметр: 36 мм
Высота: 8 мм
Отверстие: резьбовое М6 х 1</t>
  </si>
  <si>
    <t>Крепление выбирается в соотвествии с п.5  ГОСТ ИСО 5348-2002.</t>
  </si>
  <si>
    <t>Кронштейн</t>
  </si>
  <si>
    <t>Кронштейн магнитный</t>
  </si>
  <si>
    <t>Крепление виброметра</t>
  </si>
  <si>
    <t>Конструктивное исполнение термопреобразователя</t>
  </si>
  <si>
    <t>Крепление под винт/шпильку (по умолчанию)</t>
  </si>
  <si>
    <t>Магнитное крепление</t>
  </si>
  <si>
    <t>История изменений:</t>
  </si>
  <si>
    <t>При выборе варианта "магнитное крепление" отображается ТЩ6-45мм-10мм.
Добавила исполнение термопреобазователя "другое" и поле для записи.
Заменила иллюстрацию магнитного крепления.</t>
  </si>
  <si>
    <t>Добавила версию на первую страницу.</t>
  </si>
  <si>
    <t>Убрала пометку "Магнитные свойства крепления сохраняются в диапазоне температур от -60°С до +80°С"</t>
  </si>
  <si>
    <t>Убрала элементы ActiveX. Заменила рисунок вибропреобразователей в Справке.</t>
  </si>
  <si>
    <t>Кронштейн в сборе</t>
  </si>
  <si>
    <t>Крепление магнитное</t>
  </si>
  <si>
    <t>Кронштейн в сборе K005.24</t>
  </si>
  <si>
    <t xml:space="preserve">Крепление магнитное K005.17-02 </t>
  </si>
  <si>
    <t>С пресс-маслёнкой</t>
  </si>
  <si>
    <t>Заменила информацию о кронштейнах в связи с переходом на корпус из поликарбоната. 
Добавила новый термощуп со штуцером и тавотницей (пресс-масленкой).</t>
  </si>
  <si>
    <t>Шайба терморазрывная</t>
  </si>
  <si>
    <t>Добавила выбор шайбы терморазрывной.
Сжатие изображений.</t>
  </si>
  <si>
    <t>Версия: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</si>
</sst>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sz val="12"/>
      <name val="Calibri"/>
      <family val="2"/>
      <charset val="204"/>
      <scheme val="minor"/>
    </font>
    <font>
      <b/>
      <i/>
      <u/>
      <sz val="10"/>
      <color theme="9" tint="-0.249977111117893"/>
      <name val="Arial"/>
      <family val="2"/>
      <charset val="204"/>
    </font>
    <font>
      <sz val="12"/>
      <color theme="0"/>
      <name val="Calibri"/>
      <family val="2"/>
      <charset val="204"/>
      <scheme val="minor"/>
    </font>
    <font>
      <sz val="10"/>
      <color theme="0"/>
      <name val="Arial Cyr"/>
      <charset val="204"/>
    </font>
    <font>
      <b/>
      <i/>
      <u/>
      <sz val="10"/>
      <color theme="0"/>
      <name val="Arial"/>
      <family val="2"/>
      <charset val="204"/>
    </font>
    <font>
      <b/>
      <sz val="14"/>
      <name val="Arial Cyr"/>
      <charset val="204"/>
    </font>
    <font>
      <b/>
      <sz val="12"/>
      <color rgb="FFFF0000"/>
      <name val="Calibri"/>
      <family val="2"/>
      <charset val="204"/>
      <scheme val="minor"/>
    </font>
    <font>
      <b/>
      <sz val="16"/>
      <color rgb="FF00B050"/>
      <name val="Arial Cyr"/>
      <charset val="204"/>
    </font>
    <font>
      <sz val="9"/>
      <color indexed="81"/>
      <name val="Tahoma"/>
      <family val="2"/>
      <charset val="204"/>
    </font>
    <font>
      <u/>
      <sz val="10"/>
      <color theme="10"/>
      <name val="Arial Cyr"/>
      <charset val="204"/>
    </font>
    <font>
      <b/>
      <sz val="11"/>
      <name val="Arial Cyr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6"/>
      <color rgb="FF00B05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14996795556505021"/>
      </right>
      <top style="medium">
        <color theme="0" tint="-0.34998626667073579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14996795556505021"/>
      </bottom>
      <diagonal/>
    </border>
    <border>
      <left/>
      <right/>
      <top style="medium">
        <color theme="0" tint="-0.34998626667073579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theme="0" tint="-0.34998626667073579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0" fillId="0" borderId="0" xfId="0" applyFont="1"/>
    <xf numFmtId="0" fontId="1" fillId="3" borderId="0" xfId="0" applyFont="1" applyFill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right"/>
    </xf>
    <xf numFmtId="0" fontId="7" fillId="0" borderId="0" xfId="0" applyFont="1" applyAlignment="1">
      <alignment horizontal="left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left"/>
    </xf>
    <xf numFmtId="0" fontId="1" fillId="0" borderId="0" xfId="0" applyFont="1" applyFill="1"/>
    <xf numFmtId="0" fontId="13" fillId="0" borderId="0" xfId="0" applyFont="1" applyAlignment="1">
      <alignment vertical="top"/>
    </xf>
    <xf numFmtId="0" fontId="1" fillId="0" borderId="0" xfId="0" quotePrefix="1" applyFont="1" applyAlignment="1">
      <alignment horizontal="left"/>
    </xf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1" fillId="0" borderId="0" xfId="0" quotePrefix="1" applyFont="1"/>
    <xf numFmtId="0" fontId="1" fillId="3" borderId="0" xfId="0" quotePrefix="1" applyFont="1" applyFill="1"/>
    <xf numFmtId="0" fontId="1" fillId="0" borderId="0" xfId="0" applyFont="1" applyFill="1" applyAlignment="1">
      <alignment horizontal="left"/>
    </xf>
    <xf numFmtId="0" fontId="1" fillId="0" borderId="0" xfId="0" quotePrefix="1" applyFont="1" applyAlignment="1">
      <alignment horizontal="right"/>
    </xf>
    <xf numFmtId="0" fontId="0" fillId="0" borderId="1" xfId="0" applyBorder="1"/>
    <xf numFmtId="0" fontId="6" fillId="0" borderId="1" xfId="0" applyFont="1" applyBorder="1" applyAlignment="1">
      <alignment vertical="center"/>
    </xf>
    <xf numFmtId="0" fontId="0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8" fillId="0" borderId="1" xfId="1" applyFont="1" applyBorder="1" applyAlignment="1">
      <alignment vertical="center"/>
    </xf>
    <xf numFmtId="0" fontId="0" fillId="0" borderId="2" xfId="0" applyFill="1" applyBorder="1"/>
    <xf numFmtId="0" fontId="0" fillId="0" borderId="3" xfId="0" applyBorder="1"/>
    <xf numFmtId="0" fontId="1" fillId="0" borderId="3" xfId="0" applyFont="1" applyBorder="1"/>
    <xf numFmtId="0" fontId="5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3" borderId="6" xfId="0" applyFill="1" applyBorder="1"/>
    <xf numFmtId="0" fontId="1" fillId="3" borderId="6" xfId="0" applyFont="1" applyFill="1" applyBorder="1"/>
    <xf numFmtId="0" fontId="1" fillId="3" borderId="9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1" fillId="3" borderId="11" xfId="0" applyFont="1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0" borderId="14" xfId="0" applyFill="1" applyBorder="1"/>
    <xf numFmtId="0" fontId="0" fillId="0" borderId="6" xfId="0" applyBorder="1"/>
    <xf numFmtId="0" fontId="14" fillId="0" borderId="0" xfId="0" applyFont="1"/>
    <xf numFmtId="0" fontId="0" fillId="0" borderId="15" xfId="0" applyBorder="1"/>
    <xf numFmtId="0" fontId="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1" xfId="1" applyBorder="1" applyAlignment="1">
      <alignment horizontal="left"/>
    </xf>
    <xf numFmtId="0" fontId="0" fillId="0" borderId="1" xfId="0" applyBorder="1" applyAlignment="1">
      <alignment horizontal="left"/>
    </xf>
    <xf numFmtId="0" fontId="1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13" fillId="0" borderId="1" xfId="0" applyFont="1" applyBorder="1" applyAlignment="1">
      <alignment vertical="top"/>
    </xf>
    <xf numFmtId="0" fontId="0" fillId="0" borderId="1" xfId="0" applyBorder="1" applyAlignment="1">
      <alignment vertical="center" wrapText="1"/>
    </xf>
    <xf numFmtId="0" fontId="0" fillId="3" borderId="0" xfId="0" applyFill="1"/>
    <xf numFmtId="0" fontId="1" fillId="3" borderId="0" xfId="0" applyFont="1" applyFill="1" applyAlignment="1">
      <alignment horizontal="right" wrapText="1"/>
    </xf>
    <xf numFmtId="0" fontId="1" fillId="3" borderId="0" xfId="0" applyFont="1" applyFill="1" applyAlignment="1">
      <alignment vertical="top" wrapText="1"/>
    </xf>
    <xf numFmtId="0" fontId="1" fillId="0" borderId="0" xfId="0" applyFont="1" applyFill="1" applyAlignment="1">
      <alignment horizontal="right"/>
    </xf>
    <xf numFmtId="0" fontId="1" fillId="0" borderId="0" xfId="0" quotePrefix="1" applyFont="1" applyFill="1" applyAlignment="1">
      <alignment horizontal="right"/>
    </xf>
    <xf numFmtId="0" fontId="1" fillId="0" borderId="0" xfId="0" applyFont="1" applyFill="1" applyAlignment="1">
      <alignment vertical="top"/>
    </xf>
    <xf numFmtId="0" fontId="1" fillId="3" borderId="0" xfId="0" applyFont="1" applyFill="1" applyAlignment="1">
      <alignment horizontal="right" vertical="top" wrapText="1"/>
    </xf>
    <xf numFmtId="0" fontId="15" fillId="0" borderId="0" xfId="0" applyFont="1"/>
    <xf numFmtId="0" fontId="1" fillId="0" borderId="1" xfId="0" applyFont="1" applyBorder="1" applyProtection="1">
      <protection locked="0" hidden="1"/>
    </xf>
    <xf numFmtId="0" fontId="0" fillId="0" borderId="1" xfId="0" applyBorder="1" applyProtection="1">
      <protection locked="0" hidden="1"/>
    </xf>
    <xf numFmtId="0" fontId="3" fillId="0" borderId="1" xfId="0" applyFont="1" applyBorder="1" applyProtection="1">
      <protection locked="0" hidden="1"/>
    </xf>
    <xf numFmtId="0" fontId="4" fillId="0" borderId="1" xfId="0" applyFont="1" applyBorder="1" applyProtection="1">
      <protection locked="0" hidden="1"/>
    </xf>
    <xf numFmtId="0" fontId="1" fillId="0" borderId="1" xfId="0" applyFont="1" applyBorder="1" applyAlignment="1" applyProtection="1">
      <alignment wrapText="1"/>
      <protection locked="0" hidden="1"/>
    </xf>
    <xf numFmtId="0" fontId="3" fillId="0" borderId="1" xfId="0" applyFont="1" applyBorder="1" applyAlignment="1" applyProtection="1">
      <alignment wrapText="1"/>
      <protection locked="0" hidden="1"/>
    </xf>
    <xf numFmtId="14" fontId="1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/>
    </xf>
    <xf numFmtId="0" fontId="16" fillId="0" borderId="0" xfId="0" quotePrefix="1" applyFont="1" applyAlignment="1">
      <alignment horizontal="left"/>
    </xf>
    <xf numFmtId="0" fontId="0" fillId="3" borderId="0" xfId="0" applyFont="1" applyFill="1" applyAlignment="1">
      <alignment vertical="top" wrapText="1"/>
    </xf>
    <xf numFmtId="0" fontId="0" fillId="3" borderId="0" xfId="0" applyFont="1" applyFill="1" applyAlignment="1">
      <alignment horizontal="left" vertical="top" wrapText="1"/>
    </xf>
    <xf numFmtId="0" fontId="17" fillId="5" borderId="16" xfId="0" applyFont="1" applyFill="1" applyBorder="1" applyAlignment="1">
      <alignment horizontal="right" vertical="center"/>
    </xf>
    <xf numFmtId="0" fontId="1" fillId="2" borderId="0" xfId="0" applyFont="1" applyFill="1"/>
    <xf numFmtId="0" fontId="1" fillId="0" borderId="19" xfId="0" applyFont="1" applyBorder="1" applyProtection="1">
      <protection locked="0" hidden="1"/>
    </xf>
    <xf numFmtId="0" fontId="0" fillId="0" borderId="2" xfId="0" applyFont="1" applyBorder="1"/>
    <xf numFmtId="0" fontId="1" fillId="0" borderId="3" xfId="0" applyFont="1" applyBorder="1" applyAlignment="1" applyProtection="1">
      <alignment wrapText="1"/>
      <protection locked="0" hidden="1"/>
    </xf>
    <xf numFmtId="0" fontId="3" fillId="0" borderId="20" xfId="0" applyFont="1" applyBorder="1" applyAlignment="1" applyProtection="1">
      <alignment wrapText="1"/>
      <protection locked="0" hidden="1"/>
    </xf>
    <xf numFmtId="0" fontId="0" fillId="0" borderId="3" xfId="0" applyBorder="1" applyProtection="1">
      <protection locked="0" hidden="1"/>
    </xf>
    <xf numFmtId="0" fontId="4" fillId="0" borderId="3" xfId="0" applyFont="1" applyBorder="1" applyProtection="1">
      <protection locked="0" hidden="1"/>
    </xf>
    <xf numFmtId="0" fontId="1" fillId="0" borderId="20" xfId="0" applyFont="1" applyBorder="1" applyProtection="1">
      <protection locked="0" hidden="1"/>
    </xf>
    <xf numFmtId="0" fontId="3" fillId="0" borderId="2" xfId="0" applyFont="1" applyBorder="1" applyProtection="1">
      <protection locked="0" hidden="1"/>
    </xf>
    <xf numFmtId="0" fontId="1" fillId="0" borderId="3" xfId="0" applyFont="1" applyBorder="1" applyProtection="1">
      <protection locked="0" hidden="1"/>
    </xf>
    <xf numFmtId="0" fontId="1" fillId="0" borderId="24" xfId="0" applyFont="1" applyBorder="1" applyProtection="1">
      <protection locked="0" hidden="1"/>
    </xf>
    <xf numFmtId="0" fontId="0" fillId="0" borderId="20" xfId="0" applyBorder="1" applyProtection="1">
      <protection locked="0" hidden="1"/>
    </xf>
    <xf numFmtId="0" fontId="5" fillId="0" borderId="20" xfId="0" applyFont="1" applyFill="1" applyBorder="1" applyAlignment="1" applyProtection="1">
      <alignment vertical="center"/>
      <protection locked="0" hidden="1"/>
    </xf>
    <xf numFmtId="0" fontId="2" fillId="0" borderId="20" xfId="0" applyFont="1" applyFill="1" applyBorder="1" applyAlignment="1" applyProtection="1">
      <alignment vertical="center"/>
      <protection locked="0" hidden="1"/>
    </xf>
    <xf numFmtId="0" fontId="5" fillId="0" borderId="24" xfId="0" applyFont="1" applyFill="1" applyBorder="1" applyAlignment="1" applyProtection="1">
      <alignment vertical="center"/>
      <protection locked="0" hidden="1"/>
    </xf>
    <xf numFmtId="0" fontId="2" fillId="0" borderId="24" xfId="0" applyFont="1" applyFill="1" applyBorder="1" applyAlignment="1" applyProtection="1">
      <alignment vertical="center"/>
      <protection locked="0" hidden="1"/>
    </xf>
    <xf numFmtId="0" fontId="0" fillId="0" borderId="24" xfId="0" applyBorder="1" applyProtection="1">
      <protection locked="0" hidden="1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/>
    </xf>
    <xf numFmtId="0" fontId="19" fillId="0" borderId="0" xfId="0" quotePrefix="1" applyFont="1" applyAlignment="1">
      <alignment horizontal="left"/>
    </xf>
    <xf numFmtId="0" fontId="0" fillId="3" borderId="0" xfId="0" applyFont="1" applyFill="1" applyAlignment="1">
      <alignment horizontal="right" wrapText="1"/>
    </xf>
    <xf numFmtId="0" fontId="20" fillId="0" borderId="1" xfId="1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0" fillId="0" borderId="1" xfId="0" applyBorder="1" applyProtection="1">
      <protection hidden="1"/>
    </xf>
    <xf numFmtId="0" fontId="1" fillId="4" borderId="7" xfId="0" applyFont="1" applyFill="1" applyBorder="1" applyAlignment="1" applyProtection="1">
      <alignment horizontal="left" vertical="top" wrapText="1"/>
      <protection hidden="1"/>
    </xf>
    <xf numFmtId="0" fontId="1" fillId="4" borderId="17" xfId="0" applyFont="1" applyFill="1" applyBorder="1" applyAlignment="1" applyProtection="1">
      <alignment horizontal="left" vertical="top" wrapText="1"/>
      <protection hidden="1"/>
    </xf>
    <xf numFmtId="0" fontId="1" fillId="4" borderId="8" xfId="0" applyFont="1" applyFill="1" applyBorder="1" applyAlignment="1" applyProtection="1">
      <alignment horizontal="left" vertical="top" wrapText="1"/>
      <protection hidden="1"/>
    </xf>
    <xf numFmtId="0" fontId="1" fillId="0" borderId="16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left" vertical="top" wrapText="1"/>
      <protection hidden="1"/>
    </xf>
    <xf numFmtId="0" fontId="1" fillId="4" borderId="5" xfId="0" applyFont="1" applyFill="1" applyBorder="1" applyAlignment="1" applyProtection="1">
      <alignment horizontal="left" vertical="top" wrapText="1"/>
      <protection hidden="1"/>
    </xf>
    <xf numFmtId="0" fontId="1" fillId="4" borderId="4" xfId="0" applyFont="1" applyFill="1" applyBorder="1" applyAlignment="1" applyProtection="1">
      <alignment horizontal="left" vertical="top"/>
      <protection hidden="1"/>
    </xf>
    <xf numFmtId="0" fontId="1" fillId="4" borderId="17" xfId="0" applyFont="1" applyFill="1" applyBorder="1" applyAlignment="1" applyProtection="1">
      <alignment horizontal="left" vertical="top"/>
      <protection hidden="1"/>
    </xf>
    <xf numFmtId="0" fontId="1" fillId="4" borderId="5" xfId="0" applyFont="1" applyFill="1" applyBorder="1" applyAlignment="1" applyProtection="1">
      <alignment horizontal="left" vertical="top"/>
      <protection hidden="1"/>
    </xf>
    <xf numFmtId="0" fontId="1" fillId="0" borderId="21" xfId="0" applyFont="1" applyBorder="1" applyAlignment="1" applyProtection="1">
      <alignment horizontal="left" vertical="top"/>
      <protection locked="0"/>
    </xf>
    <xf numFmtId="0" fontId="1" fillId="0" borderId="22" xfId="0" applyFont="1" applyBorder="1" applyAlignment="1" applyProtection="1">
      <alignment horizontal="left" vertical="top"/>
      <protection locked="0"/>
    </xf>
    <xf numFmtId="0" fontId="1" fillId="0" borderId="23" xfId="0" applyFont="1" applyBorder="1" applyAlignment="1" applyProtection="1">
      <alignment horizontal="left" vertical="top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left" vertical="center"/>
      <protection locked="0"/>
    </xf>
    <xf numFmtId="0" fontId="18" fillId="0" borderId="21" xfId="0" applyFont="1" applyFill="1" applyBorder="1" applyAlignment="1" applyProtection="1">
      <alignment horizontal="left"/>
      <protection locked="0"/>
    </xf>
    <xf numFmtId="0" fontId="18" fillId="0" borderId="22" xfId="0" applyFont="1" applyFill="1" applyBorder="1" applyAlignment="1" applyProtection="1">
      <alignment horizontal="left"/>
      <protection locked="0"/>
    </xf>
    <xf numFmtId="0" fontId="18" fillId="0" borderId="23" xfId="0" applyFont="1" applyFill="1" applyBorder="1" applyAlignment="1" applyProtection="1">
      <alignment horizontal="left"/>
      <protection locked="0"/>
    </xf>
    <xf numFmtId="0" fontId="18" fillId="0" borderId="21" xfId="0" applyFont="1" applyFill="1" applyBorder="1" applyAlignment="1" applyProtection="1">
      <alignment horizontal="left" vertical="center"/>
      <protection locked="0"/>
    </xf>
    <xf numFmtId="0" fontId="18" fillId="0" borderId="22" xfId="0" applyFont="1" applyFill="1" applyBorder="1" applyAlignment="1" applyProtection="1">
      <alignment horizontal="left" vertical="center"/>
      <protection locked="0"/>
    </xf>
    <xf numFmtId="0" fontId="18" fillId="0" borderId="23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10" fillId="0" borderId="1" xfId="1" applyBorder="1"/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41"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Lines="10" dropStyle="combo" dx="16" fmlaLink="Лист1!$A$4" fmlaRange="Лист1!$D$5:$D$8" noThreeD="1" val="0"/>
</file>

<file path=xl/ctrlProps/ctrlProp10.xml><?xml version="1.0" encoding="utf-8"?>
<formControlPr xmlns="http://schemas.microsoft.com/office/spreadsheetml/2009/9/main" objectType="Drop" dropLines="10" dropStyle="combo" dx="16" fmlaLink="Лист1!$A$19" fmlaRange="Лист1!$D$20:$D$21" noThreeD="1" val="0"/>
</file>

<file path=xl/ctrlProps/ctrlProp2.xml><?xml version="1.0" encoding="utf-8"?>
<formControlPr xmlns="http://schemas.microsoft.com/office/spreadsheetml/2009/9/main" objectType="Drop" dropLines="10" dropStyle="combo" dx="16" fmlaLink="Лист1!$A$31" fmlaRange="Лист1!$D$33:$D$39" noThreeD="1" val="0"/>
</file>

<file path=xl/ctrlProps/ctrlProp3.xml><?xml version="1.0" encoding="utf-8"?>
<formControlPr xmlns="http://schemas.microsoft.com/office/spreadsheetml/2009/9/main" objectType="Drop" dropLines="10" dropStyle="combo" dx="16" fmlaLink="Лист1!$A$47" fmlaRange="Лист1!$D$49:$D$50" noThreeD="1" val="0"/>
</file>

<file path=xl/ctrlProps/ctrlProp4.xml><?xml version="1.0" encoding="utf-8"?>
<formControlPr xmlns="http://schemas.microsoft.com/office/spreadsheetml/2009/9/main" objectType="Drop" dropLines="10" dropStyle="combo" dx="16" fmlaLink="Лист1!$A$58" fmlaRange="Лист1!$D$60:$D$63" noThreeD="1" val="0"/>
</file>

<file path=xl/ctrlProps/ctrlProp5.xml><?xml version="1.0" encoding="utf-8"?>
<formControlPr xmlns="http://schemas.microsoft.com/office/spreadsheetml/2009/9/main" objectType="Drop" dropLines="10" dropStyle="combo" dx="16" fmlaLink="Лист1!$A$41" fmlaRange="Лист1!$D$43:$D$45" noThreeD="1" val="0"/>
</file>

<file path=xl/ctrlProps/ctrlProp6.xml><?xml version="1.0" encoding="utf-8"?>
<formControlPr xmlns="http://schemas.microsoft.com/office/spreadsheetml/2009/9/main" objectType="Drop" dropLines="10" dropStyle="combo" dx="16" fmlaLink="Лист1!$A$11" fmlaRange="Лист1!$D$12:$D$16" noThreeD="1" val="0"/>
</file>

<file path=xl/ctrlProps/ctrlProp7.xml><?xml version="1.0" encoding="utf-8"?>
<formControlPr xmlns="http://schemas.microsoft.com/office/spreadsheetml/2009/9/main" objectType="Drop" dropLines="10" dropStyle="combo" dx="16" fmlaLink="Лист1!$A$65" fmlaRange="Лист1!$D$67:$D$68" noThreeD="1" val="0"/>
</file>

<file path=xl/ctrlProps/ctrlProp8.xml><?xml version="1.0" encoding="utf-8"?>
<formControlPr xmlns="http://schemas.microsoft.com/office/spreadsheetml/2009/9/main" objectType="Drop" dropLines="10" dropStyle="combo" dx="16" fmlaLink="Лист1!$A$52" fmlaRange="Лист1!$D$54:$D$56" noThreeD="1" val="0"/>
</file>

<file path=xl/ctrlProps/ctrlProp9.xml><?xml version="1.0" encoding="utf-8"?>
<formControlPr xmlns="http://schemas.microsoft.com/office/spreadsheetml/2009/9/main" objectType="Drop" dropLines="10" dropStyle="combo" dx="16" fmlaLink="Лист1!$A$24" fmlaRange="Лист1!$D$25:$D$28" noThreeD="1" sel="2" val="0"/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18" Type="http://schemas.openxmlformats.org/officeDocument/2006/relationships/image" Target="../media/image16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17" Type="http://schemas.openxmlformats.org/officeDocument/2006/relationships/image" Target="../media/image15.pn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11" Type="http://schemas.openxmlformats.org/officeDocument/2006/relationships/image" Target="../media/image9.png"/><Relationship Id="rId5" Type="http://schemas.openxmlformats.org/officeDocument/2006/relationships/image" Target="../media/image4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microsoft.com/office/2007/relationships/hdphoto" Target="../media/hdphoto1.wdp"/><Relationship Id="rId9" Type="http://schemas.openxmlformats.org/officeDocument/2006/relationships/image" Target="../media/image7.png"/><Relationship Id="rId1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</xdr:row>
          <xdr:rowOff>38100</xdr:rowOff>
        </xdr:from>
        <xdr:to>
          <xdr:col>6</xdr:col>
          <xdr:colOff>2933700</xdr:colOff>
          <xdr:row>3</xdr:row>
          <xdr:rowOff>295275</xdr:rowOff>
        </xdr:to>
        <xdr:sp macro="" textlink="">
          <xdr:nvSpPr>
            <xdr:cNvPr id="2159" name="Drop Down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9525</xdr:rowOff>
        </xdr:from>
        <xdr:to>
          <xdr:col>6</xdr:col>
          <xdr:colOff>2924175</xdr:colOff>
          <xdr:row>11</xdr:row>
          <xdr:rowOff>266700</xdr:rowOff>
        </xdr:to>
        <xdr:sp macro="" textlink="">
          <xdr:nvSpPr>
            <xdr:cNvPr id="2162" name="Drop Down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15</xdr:row>
          <xdr:rowOff>28575</xdr:rowOff>
        </xdr:from>
        <xdr:to>
          <xdr:col>6</xdr:col>
          <xdr:colOff>2924175</xdr:colOff>
          <xdr:row>15</xdr:row>
          <xdr:rowOff>295275</xdr:rowOff>
        </xdr:to>
        <xdr:sp macro="" textlink="">
          <xdr:nvSpPr>
            <xdr:cNvPr id="2163" name="Drop Down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19</xdr:row>
          <xdr:rowOff>19050</xdr:rowOff>
        </xdr:from>
        <xdr:to>
          <xdr:col>6</xdr:col>
          <xdr:colOff>2924175</xdr:colOff>
          <xdr:row>19</xdr:row>
          <xdr:rowOff>285750</xdr:rowOff>
        </xdr:to>
        <xdr:sp macro="" textlink="">
          <xdr:nvSpPr>
            <xdr:cNvPr id="2164" name="Drop Down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13</xdr:row>
          <xdr:rowOff>0</xdr:rowOff>
        </xdr:from>
        <xdr:to>
          <xdr:col>6</xdr:col>
          <xdr:colOff>2924175</xdr:colOff>
          <xdr:row>13</xdr:row>
          <xdr:rowOff>266700</xdr:rowOff>
        </xdr:to>
        <xdr:sp macro="" textlink="">
          <xdr:nvSpPr>
            <xdr:cNvPr id="2166" name="Drop Down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</xdr:row>
          <xdr:rowOff>19050</xdr:rowOff>
        </xdr:from>
        <xdr:to>
          <xdr:col>6</xdr:col>
          <xdr:colOff>2933700</xdr:colOff>
          <xdr:row>5</xdr:row>
          <xdr:rowOff>276225</xdr:rowOff>
        </xdr:to>
        <xdr:sp macro="" textlink="">
          <xdr:nvSpPr>
            <xdr:cNvPr id="2168" name="Drop Down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28575</xdr:rowOff>
        </xdr:from>
        <xdr:to>
          <xdr:col>6</xdr:col>
          <xdr:colOff>2924175</xdr:colOff>
          <xdr:row>21</xdr:row>
          <xdr:rowOff>295275</xdr:rowOff>
        </xdr:to>
        <xdr:sp macro="" textlink="">
          <xdr:nvSpPr>
            <xdr:cNvPr id="2170" name="Drop Down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28575</xdr:rowOff>
        </xdr:from>
        <xdr:to>
          <xdr:col>6</xdr:col>
          <xdr:colOff>2924175</xdr:colOff>
          <xdr:row>17</xdr:row>
          <xdr:rowOff>295275</xdr:rowOff>
        </xdr:to>
        <xdr:sp macro="" textlink="">
          <xdr:nvSpPr>
            <xdr:cNvPr id="2173" name="Drop Down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19050</xdr:rowOff>
        </xdr:from>
        <xdr:to>
          <xdr:col>6</xdr:col>
          <xdr:colOff>2933700</xdr:colOff>
          <xdr:row>9</xdr:row>
          <xdr:rowOff>276225</xdr:rowOff>
        </xdr:to>
        <xdr:sp macro="" textlink="">
          <xdr:nvSpPr>
            <xdr:cNvPr id="2175" name="Drop Down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</xdr:row>
          <xdr:rowOff>19050</xdr:rowOff>
        </xdr:from>
        <xdr:to>
          <xdr:col>6</xdr:col>
          <xdr:colOff>2933700</xdr:colOff>
          <xdr:row>7</xdr:row>
          <xdr:rowOff>276225</xdr:rowOff>
        </xdr:to>
        <xdr:sp macro="" textlink="">
          <xdr:nvSpPr>
            <xdr:cNvPr id="2177" name="Drop Down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6</xdr:row>
      <xdr:rowOff>57150</xdr:rowOff>
    </xdr:from>
    <xdr:to>
      <xdr:col>6</xdr:col>
      <xdr:colOff>4019597</xdr:colOff>
      <xdr:row>6</xdr:row>
      <xdr:rowOff>2438400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425" y="4286250"/>
          <a:ext cx="3943397" cy="2381250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209551</xdr:colOff>
      <xdr:row>6</xdr:row>
      <xdr:rowOff>47625</xdr:rowOff>
    </xdr:from>
    <xdr:to>
      <xdr:col>12</xdr:col>
      <xdr:colOff>1366300</xdr:colOff>
      <xdr:row>6</xdr:row>
      <xdr:rowOff>2886074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91826" y="4429125"/>
          <a:ext cx="1156749" cy="2838449"/>
        </a:xfrm>
        <a:prstGeom prst="rect">
          <a:avLst/>
        </a:prstGeom>
      </xdr:spPr>
    </xdr:pic>
    <xdr:clientData/>
  </xdr:twoCellAnchor>
  <xdr:twoCellAnchor editAs="oneCell">
    <xdr:from>
      <xdr:col>2</xdr:col>
      <xdr:colOff>554777</xdr:colOff>
      <xdr:row>14</xdr:row>
      <xdr:rowOff>45299</xdr:rowOff>
    </xdr:from>
    <xdr:to>
      <xdr:col>2</xdr:col>
      <xdr:colOff>1142016</xdr:colOff>
      <xdr:row>14</xdr:row>
      <xdr:rowOff>2543174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66184" y="9477867"/>
          <a:ext cx="2497875" cy="587239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14</xdr:row>
      <xdr:rowOff>112178</xdr:rowOff>
    </xdr:from>
    <xdr:to>
      <xdr:col>6</xdr:col>
      <xdr:colOff>3340456</xdr:colOff>
      <xdr:row>14</xdr:row>
      <xdr:rowOff>2419350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" cstate="screen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33725" y="8589428"/>
          <a:ext cx="3149956" cy="230717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4</xdr:row>
      <xdr:rowOff>38100</xdr:rowOff>
    </xdr:from>
    <xdr:to>
      <xdr:col>3</xdr:col>
      <xdr:colOff>47625</xdr:colOff>
      <xdr:row>4</xdr:row>
      <xdr:rowOff>2531888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1" y="1066800"/>
          <a:ext cx="2066924" cy="2493788"/>
        </a:xfrm>
        <a:prstGeom prst="rect">
          <a:avLst/>
        </a:prstGeom>
      </xdr:spPr>
    </xdr:pic>
    <xdr:clientData/>
  </xdr:twoCellAnchor>
  <xdr:twoCellAnchor editAs="oneCell">
    <xdr:from>
      <xdr:col>6</xdr:col>
      <xdr:colOff>1000125</xdr:colOff>
      <xdr:row>3</xdr:row>
      <xdr:rowOff>266700</xdr:rowOff>
    </xdr:from>
    <xdr:to>
      <xdr:col>6</xdr:col>
      <xdr:colOff>2847974</xdr:colOff>
      <xdr:row>4</xdr:row>
      <xdr:rowOff>3023772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3350" y="962025"/>
          <a:ext cx="1847849" cy="3090447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3</xdr:row>
      <xdr:rowOff>257175</xdr:rowOff>
    </xdr:from>
    <xdr:to>
      <xdr:col>9</xdr:col>
      <xdr:colOff>1820171</xdr:colOff>
      <xdr:row>4</xdr:row>
      <xdr:rowOff>2838450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10451" y="952500"/>
          <a:ext cx="1820170" cy="291465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</xdr:row>
      <xdr:rowOff>266701</xdr:rowOff>
    </xdr:from>
    <xdr:to>
      <xdr:col>12</xdr:col>
      <xdr:colOff>1695450</xdr:colOff>
      <xdr:row>4</xdr:row>
      <xdr:rowOff>2992958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87026" y="962026"/>
          <a:ext cx="1790699" cy="3059632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19</xdr:row>
      <xdr:rowOff>133348</xdr:rowOff>
    </xdr:from>
    <xdr:to>
      <xdr:col>6</xdr:col>
      <xdr:colOff>2198796</xdr:colOff>
      <xdr:row>19</xdr:row>
      <xdr:rowOff>1504949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4675" y="11810998"/>
          <a:ext cx="2027346" cy="1371601"/>
        </a:xfrm>
        <a:prstGeom prst="rect">
          <a:avLst/>
        </a:prstGeom>
      </xdr:spPr>
    </xdr:pic>
    <xdr:clientData/>
  </xdr:twoCellAnchor>
  <xdr:twoCellAnchor editAs="oneCell">
    <xdr:from>
      <xdr:col>2</xdr:col>
      <xdr:colOff>34257</xdr:colOff>
      <xdr:row>19</xdr:row>
      <xdr:rowOff>57151</xdr:rowOff>
    </xdr:from>
    <xdr:to>
      <xdr:col>2</xdr:col>
      <xdr:colOff>1905836</xdr:colOff>
      <xdr:row>19</xdr:row>
      <xdr:rowOff>1581151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982" y="11734801"/>
          <a:ext cx="1871579" cy="15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19</xdr:row>
      <xdr:rowOff>2019300</xdr:rowOff>
    </xdr:from>
    <xdr:to>
      <xdr:col>2</xdr:col>
      <xdr:colOff>372071</xdr:colOff>
      <xdr:row>19</xdr:row>
      <xdr:rowOff>2019301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5800" y="2505075"/>
          <a:ext cx="1438871" cy="3105149"/>
        </a:xfrm>
        <a:prstGeom prst="rect">
          <a:avLst/>
        </a:prstGeom>
      </xdr:spPr>
    </xdr:pic>
    <xdr:clientData/>
  </xdr:twoCellAnchor>
  <xdr:twoCellAnchor editAs="oneCell">
    <xdr:from>
      <xdr:col>3</xdr:col>
      <xdr:colOff>638175</xdr:colOff>
      <xdr:row>19</xdr:row>
      <xdr:rowOff>2019301</xdr:rowOff>
    </xdr:from>
    <xdr:to>
      <xdr:col>6</xdr:col>
      <xdr:colOff>893447</xdr:colOff>
      <xdr:row>19</xdr:row>
      <xdr:rowOff>2019302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81375" y="2505076"/>
          <a:ext cx="1769747" cy="3076574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19</xdr:row>
      <xdr:rowOff>1600200</xdr:rowOff>
    </xdr:from>
    <xdr:to>
      <xdr:col>2</xdr:col>
      <xdr:colOff>1886546</xdr:colOff>
      <xdr:row>19</xdr:row>
      <xdr:rowOff>4705349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13277850"/>
          <a:ext cx="1438871" cy="3105149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666750</xdr:colOff>
      <xdr:row>19</xdr:row>
      <xdr:rowOff>1609726</xdr:rowOff>
    </xdr:from>
    <xdr:to>
      <xdr:col>6</xdr:col>
      <xdr:colOff>2436497</xdr:colOff>
      <xdr:row>19</xdr:row>
      <xdr:rowOff>4686300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9975" y="13287376"/>
          <a:ext cx="1769747" cy="3076574"/>
        </a:xfrm>
        <a:prstGeom prst="rect">
          <a:avLst/>
        </a:prstGeom>
      </xdr:spPr>
    </xdr:pic>
    <xdr:clientData/>
  </xdr:twoCellAnchor>
  <xdr:twoCellAnchor editAs="oneCell">
    <xdr:from>
      <xdr:col>6</xdr:col>
      <xdr:colOff>3755219</xdr:colOff>
      <xdr:row>13</xdr:row>
      <xdr:rowOff>276226</xdr:rowOff>
    </xdr:from>
    <xdr:to>
      <xdr:col>12</xdr:col>
      <xdr:colOff>1695451</xdr:colOff>
      <xdr:row>15</xdr:row>
      <xdr:rowOff>9525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98444" y="8362951"/>
          <a:ext cx="5579282" cy="2657474"/>
        </a:xfrm>
        <a:prstGeom prst="rect">
          <a:avLst/>
        </a:prstGeom>
      </xdr:spPr>
    </xdr:pic>
    <xdr:clientData/>
  </xdr:twoCellAnchor>
  <xdr:twoCellAnchor editAs="oneCell">
    <xdr:from>
      <xdr:col>2</xdr:col>
      <xdr:colOff>86748</xdr:colOff>
      <xdr:row>10</xdr:row>
      <xdr:rowOff>66675</xdr:rowOff>
    </xdr:from>
    <xdr:to>
      <xdr:col>6</xdr:col>
      <xdr:colOff>2686050</xdr:colOff>
      <xdr:row>10</xdr:row>
      <xdr:rowOff>3114675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53473" y="8058150"/>
          <a:ext cx="5075802" cy="30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Projects/A8x5/Doc/A835%20&#1058;&#1077;&#1088;&#1084;&#1086;&#1084;&#1072;&#1085;&#1086;&#1084;&#1077;&#1090;&#1088;.&#1054;&#1087;&#1088;&#1086;&#1089;&#1085;&#1099;&#1081;%20&#1083;&#1080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осный лист термоманометр"/>
      <sheetName val="Справка"/>
      <sheetName val="Лист1"/>
    </sheetNames>
    <sheetDataSet>
      <sheetData sheetId="0">
        <row r="4">
          <cell r="L4">
            <v>0.6</v>
          </cell>
        </row>
        <row r="5">
          <cell r="L5">
            <v>1</v>
          </cell>
        </row>
        <row r="6">
          <cell r="L6">
            <v>1.6</v>
          </cell>
        </row>
        <row r="7">
          <cell r="L7">
            <v>2.5</v>
          </cell>
        </row>
        <row r="8">
          <cell r="L8">
            <v>4</v>
          </cell>
        </row>
        <row r="9">
          <cell r="L9">
            <v>6</v>
          </cell>
        </row>
        <row r="10">
          <cell r="L10">
            <v>10</v>
          </cell>
        </row>
        <row r="11">
          <cell r="L11">
            <v>16</v>
          </cell>
        </row>
        <row r="12">
          <cell r="L12">
            <v>25</v>
          </cell>
        </row>
        <row r="13">
          <cell r="L13">
            <v>40</v>
          </cell>
        </row>
        <row r="14">
          <cell r="L14">
            <v>60</v>
          </cell>
        </row>
        <row r="15">
          <cell r="L15" t="str">
            <v>другое</v>
          </cell>
        </row>
        <row r="17">
          <cell r="L17">
            <v>0.15</v>
          </cell>
        </row>
        <row r="18">
          <cell r="L18">
            <v>0.25</v>
          </cell>
        </row>
        <row r="19">
          <cell r="L19">
            <v>0.5</v>
          </cell>
        </row>
        <row r="20">
          <cell r="L20">
            <v>1</v>
          </cell>
        </row>
        <row r="21">
          <cell r="L21">
            <v>1.5</v>
          </cell>
        </row>
        <row r="22">
          <cell r="L22" t="str">
            <v>другое</v>
          </cell>
        </row>
        <row r="24">
          <cell r="I24">
            <v>1</v>
          </cell>
        </row>
        <row r="25">
          <cell r="L25" t="str">
            <v>корпус датчика</v>
          </cell>
        </row>
        <row r="26">
          <cell r="L26" t="str">
            <v>встроенный погружной термощуп (жидкость или газ)</v>
          </cell>
        </row>
        <row r="27">
          <cell r="L27" t="str">
            <v>выносной погружной термощуп (жидкость или газ)</v>
          </cell>
        </row>
        <row r="36">
          <cell r="L36">
            <v>0.5</v>
          </cell>
          <cell r="M36">
            <v>0.5</v>
          </cell>
          <cell r="N36">
            <v>2</v>
          </cell>
        </row>
        <row r="37">
          <cell r="L37">
            <v>1</v>
          </cell>
          <cell r="M37">
            <v>1</v>
          </cell>
          <cell r="N37">
            <v>1</v>
          </cell>
        </row>
        <row r="38">
          <cell r="L38">
            <v>2</v>
          </cell>
          <cell r="M38">
            <v>2</v>
          </cell>
          <cell r="N38" t="str">
            <v>0.5</v>
          </cell>
        </row>
        <row r="40">
          <cell r="M40">
            <v>46</v>
          </cell>
          <cell r="N40">
            <v>46</v>
          </cell>
        </row>
        <row r="41">
          <cell r="M41">
            <v>64</v>
          </cell>
          <cell r="N41">
            <v>64</v>
          </cell>
        </row>
        <row r="42">
          <cell r="M42">
            <v>100</v>
          </cell>
          <cell r="N42">
            <v>100</v>
          </cell>
        </row>
        <row r="43">
          <cell r="M43" t="str">
            <v>другая</v>
          </cell>
          <cell r="N43" t="str">
            <v>другая</v>
          </cell>
        </row>
        <row r="45">
          <cell r="M45">
            <v>5</v>
          </cell>
          <cell r="N45">
            <v>5</v>
          </cell>
        </row>
        <row r="46">
          <cell r="M46">
            <v>6</v>
          </cell>
          <cell r="N46">
            <v>6</v>
          </cell>
        </row>
        <row r="47">
          <cell r="M47">
            <v>8</v>
          </cell>
          <cell r="N47">
            <v>8</v>
          </cell>
        </row>
        <row r="48">
          <cell r="M48">
            <v>10</v>
          </cell>
          <cell r="N48">
            <v>10</v>
          </cell>
        </row>
        <row r="49">
          <cell r="M49" t="str">
            <v>другой</v>
          </cell>
          <cell r="N49" t="str">
            <v>другой</v>
          </cell>
        </row>
        <row r="51">
          <cell r="N51" t="str">
            <v>штуцер подвижный</v>
          </cell>
        </row>
        <row r="52">
          <cell r="N52" t="str">
            <v>штуцер приварной</v>
          </cell>
        </row>
        <row r="53">
          <cell r="N53" t="str">
            <v>штуцер подпружиненный</v>
          </cell>
        </row>
        <row r="54">
          <cell r="N54" t="str">
            <v>фланец</v>
          </cell>
        </row>
        <row r="55">
          <cell r="N55" t="str">
            <v>другой</v>
          </cell>
        </row>
        <row r="57">
          <cell r="N57" t="str">
            <v>бескорпусной с выводами</v>
          </cell>
        </row>
        <row r="58">
          <cell r="N58" t="str">
            <v>коммутационная (клеммная) головка</v>
          </cell>
        </row>
        <row r="59">
          <cell r="N59" t="str">
            <v>другой</v>
          </cell>
        </row>
        <row r="61">
          <cell r="N61">
            <v>1</v>
          </cell>
        </row>
        <row r="62">
          <cell r="N62">
            <v>1.5</v>
          </cell>
        </row>
        <row r="63">
          <cell r="N63">
            <v>2</v>
          </cell>
        </row>
        <row r="64">
          <cell r="N64">
            <v>2.5</v>
          </cell>
        </row>
        <row r="65">
          <cell r="N65">
            <v>3</v>
          </cell>
        </row>
        <row r="66">
          <cell r="N66">
            <v>4</v>
          </cell>
        </row>
        <row r="67">
          <cell r="N67">
            <v>5</v>
          </cell>
        </row>
        <row r="68">
          <cell r="N68">
            <v>7</v>
          </cell>
        </row>
        <row r="69">
          <cell r="N69">
            <v>10</v>
          </cell>
        </row>
        <row r="71">
          <cell r="N71" t="str">
            <v>без дополнительной защиты</v>
          </cell>
        </row>
        <row r="72">
          <cell r="N72" t="str">
            <v>труба гофрированная полимерная</v>
          </cell>
        </row>
        <row r="73">
          <cell r="N73" t="str">
            <v xml:space="preserve">другая </v>
          </cell>
        </row>
        <row r="75">
          <cell r="M75" t="str">
            <v>не требуется</v>
          </cell>
          <cell r="N75" t="str">
            <v>не требуется</v>
          </cell>
        </row>
        <row r="76">
          <cell r="M76" t="str">
            <v>М20х1.5</v>
          </cell>
          <cell r="N76" t="str">
            <v>М20х1.5</v>
          </cell>
        </row>
        <row r="77">
          <cell r="M77" t="str">
            <v>G1/2</v>
          </cell>
          <cell r="N77" t="str">
            <v>G1/2</v>
          </cell>
        </row>
        <row r="78">
          <cell r="M78" t="str">
            <v>другая</v>
          </cell>
          <cell r="N78" t="str">
            <v>другая</v>
          </cell>
        </row>
        <row r="80">
          <cell r="L80" t="str">
            <v>LoRaWAN</v>
          </cell>
        </row>
        <row r="81">
          <cell r="L81" t="str">
            <v>нет</v>
          </cell>
        </row>
        <row r="87">
          <cell r="L87" t="str">
            <v>обычное</v>
          </cell>
        </row>
        <row r="88">
          <cell r="L88" t="str">
            <v>коррозионно-стойкое</v>
          </cell>
        </row>
        <row r="90">
          <cell r="L90" t="str">
            <v>М20х1.5</v>
          </cell>
        </row>
        <row r="91">
          <cell r="L91" t="str">
            <v>G1/2</v>
          </cell>
        </row>
        <row r="92">
          <cell r="L92" t="str">
            <v>другая</v>
          </cell>
        </row>
        <row r="94">
          <cell r="L94" t="str">
            <v>не требуется</v>
          </cell>
        </row>
        <row r="95">
          <cell r="L95" t="str">
            <v>кронштейн Г-образный</v>
          </cell>
        </row>
        <row r="96">
          <cell r="L96" t="str">
            <v>отвод-охладитель</v>
          </cell>
        </row>
        <row r="97">
          <cell r="L97" t="str">
            <v>клапан, отвод-охладитель</v>
          </cell>
        </row>
        <row r="98">
          <cell r="L98" t="str">
            <v>блок вентильный, гильза защитная</v>
          </cell>
        </row>
        <row r="99">
          <cell r="L99" t="str">
            <v>другая</v>
          </cell>
        </row>
        <row r="101">
          <cell r="L101" t="str">
            <v>не требуется</v>
          </cell>
        </row>
        <row r="102">
          <cell r="L102" t="str">
            <v>требуется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4" name="Таблица1" displayName="Таблица1" ref="D4:F8" totalsRowShown="0" headerRowDxfId="40" dataDxfId="39">
  <autoFilter ref="D4:F8"/>
  <tableColumns count="3">
    <tableColumn id="1" name="Столбец1" dataDxfId="38"/>
    <tableColumn id="2" name="Столбец2" dataDxfId="37"/>
    <tableColumn id="3" name="Столбец3" dataDxfId="36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id="10" name="Таблица211" displayName="Таблица211" ref="D19:E21" totalsRowShown="0" headerRowDxfId="3" dataDxfId="2">
  <autoFilter ref="D19:E21"/>
  <tableColumns count="2">
    <tableColumn id="1" name="Столбец1" dataDxfId="1"/>
    <tableColumn id="2" name="Столбец2" dataDxfId="0">
      <calculatedColumnFormula>"Крепление: "&amp;'Опросный лист Виброметр'!I12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5" name="Таблица4" displayName="Таблица4" ref="D42:E45" totalsRowShown="0" headerRowDxfId="35" dataDxfId="34">
  <autoFilter ref="D42:E45"/>
  <tableColumns count="2">
    <tableColumn id="1" name="Столбец1" dataDxfId="33"/>
    <tableColumn id="2" name="Столбец2" dataDxfId="32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6" name="Таблица2" displayName="Таблица2" ref="D11:E16" totalsRowShown="0" headerRowDxfId="31" dataDxfId="30">
  <autoFilter ref="D11:E16"/>
  <tableColumns count="2">
    <tableColumn id="1" name="Столбец1" dataDxfId="29"/>
    <tableColumn id="2" name="Столбец2" dataDxfId="28">
      <calculatedColumnFormula>"Крепление: "&amp;'Опросный лист Виброметр'!I4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7" name="Таблица5" displayName="Таблица5" ref="D59:E63" totalsRowShown="0" headerRowDxfId="27" dataDxfId="26">
  <autoFilter ref="D59:E63"/>
  <tableColumns count="2">
    <tableColumn id="1" name="Столбец1" dataDxfId="25"/>
    <tableColumn id="2" name="Столбец2" dataDxfId="24">
      <calculatedColumnFormula>"Крепление: "&amp;'Опросный лист Виброметр'!I48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8" name="Таблица6" displayName="Таблица6" ref="D66:E68" totalsRowShown="0" headerRowDxfId="23" dataDxfId="22">
  <autoFilter ref="D66:E68"/>
  <tableColumns count="2">
    <tableColumn id="1" name="Столбец1" dataDxfId="21"/>
    <tableColumn id="2" name="Столбец2" dataDxfId="20">
      <calculatedColumnFormula>"Крепление: "&amp;'Опросный лист Виброметр'!I53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id="1" name="Таблица3" displayName="Таблица3" ref="D32:E39" totalsRowShown="0" headerRowDxfId="19" dataDxfId="18">
  <autoFilter ref="D32:E39"/>
  <tableColumns count="2">
    <tableColumn id="1" name="Столбец1" dataDxfId="17"/>
    <tableColumn id="2" name="Столбец2" dataDxfId="16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id="2" name="Таблица7" displayName="Таблица7" ref="D48:E50" totalsRowShown="0" headerRowDxfId="15" dataDxfId="14">
  <autoFilter ref="D48:E50"/>
  <tableColumns count="2">
    <tableColumn id="1" name="Столбец1" dataDxfId="13"/>
    <tableColumn id="2" name="Столбец2" dataDxfId="12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3" name="Таблица8" displayName="Таблица8" ref="D53:E56" totalsRowShown="0" headerRowDxfId="11" dataDxfId="10">
  <autoFilter ref="D53:E56"/>
  <tableColumns count="2">
    <tableColumn id="1" name="Столбец1" dataDxfId="9"/>
    <tableColumn id="2" name="Столбец2" dataDxfId="8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id="9" name="Таблица9" displayName="Таблица9" ref="D24:E28" totalsRowShown="0" headerRowDxfId="7" dataDxfId="6">
  <autoFilter ref="D24:E28"/>
  <tableColumns count="2">
    <tableColumn id="1" name="Столбец1" dataDxfId="5"/>
    <tableColumn id="2" name="Столбец2" dataDxfId="4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protect.gost.ru/v.aspx?control=8&amp;baseC=6&amp;page=0&amp;month=12&amp;year=2007&amp;search=&amp;RegNum=1&amp;DocOnPageCount=15&amp;id=120661&amp;pageK=5FED1915-1608-4580-BE5B-78D20E819DC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outlinePr summaryBelow="0" summaryRight="0"/>
    <pageSetUpPr fitToPage="1"/>
  </sheetPr>
  <dimension ref="A1:O47"/>
  <sheetViews>
    <sheetView tabSelected="1" zoomScaleNormal="100" workbookViewId="0">
      <selection activeCell="N24" sqref="N24"/>
    </sheetView>
  </sheetViews>
  <sheetFormatPr defaultRowHeight="12.75" x14ac:dyDescent="0.2"/>
  <cols>
    <col min="1" max="1" width="2.7109375" customWidth="1"/>
    <col min="2" max="2" width="3.28515625" customWidth="1"/>
    <col min="3" max="3" width="13" customWidth="1"/>
    <col min="4" max="4" width="4.5703125" customWidth="1"/>
    <col min="5" max="5" width="9.7109375" customWidth="1"/>
    <col min="6" max="6" width="6.140625" customWidth="1"/>
    <col min="7" max="7" width="44.85546875" customWidth="1"/>
    <col min="8" max="8" width="2.5703125" customWidth="1"/>
    <col min="9" max="9" width="24.85546875" customWidth="1"/>
    <col min="10" max="10" width="1" customWidth="1"/>
    <col min="11" max="11" width="4.140625" style="2" customWidth="1"/>
    <col min="12" max="14" width="12.140625" customWidth="1"/>
    <col min="15" max="15" width="19.28515625" customWidth="1"/>
  </cols>
  <sheetData>
    <row r="1" spans="1:13" s="1" customFormat="1" ht="17.25" customHeight="1" x14ac:dyDescent="0.25">
      <c r="A1" s="103"/>
      <c r="B1" s="103"/>
      <c r="C1" s="103"/>
      <c r="D1" s="103"/>
      <c r="E1" s="103"/>
      <c r="F1" s="103"/>
      <c r="G1" s="103"/>
      <c r="H1" s="103"/>
      <c r="I1" s="75" t="s">
        <v>98</v>
      </c>
      <c r="J1" s="24"/>
      <c r="K1" s="76"/>
    </row>
    <row r="2" spans="1:13" ht="36" customHeight="1" x14ac:dyDescent="0.25">
      <c r="A2" s="22"/>
      <c r="B2" s="22"/>
      <c r="C2" s="23" t="s">
        <v>19</v>
      </c>
      <c r="D2" s="23"/>
      <c r="E2" s="23"/>
      <c r="F2" s="23"/>
      <c r="G2" s="24"/>
      <c r="H2" s="22"/>
      <c r="I2" s="25" t="s">
        <v>8</v>
      </c>
      <c r="J2" s="24"/>
    </row>
    <row r="3" spans="1:13" ht="18" customHeight="1" x14ac:dyDescent="0.25">
      <c r="A3" s="22"/>
      <c r="B3" s="26"/>
      <c r="C3" s="64"/>
      <c r="D3" s="64"/>
      <c r="E3" s="64"/>
      <c r="F3" s="64"/>
      <c r="G3" s="64"/>
      <c r="H3" s="64"/>
      <c r="I3" s="68"/>
      <c r="J3" s="24"/>
    </row>
    <row r="4" spans="1:13" ht="24.95" customHeight="1" x14ac:dyDescent="0.25">
      <c r="A4" s="22"/>
      <c r="B4" s="46" t="s">
        <v>52</v>
      </c>
      <c r="C4" s="64"/>
      <c r="D4" s="64"/>
      <c r="E4" s="64"/>
      <c r="F4" s="64"/>
      <c r="G4" s="64"/>
      <c r="H4" s="64"/>
      <c r="I4" s="68"/>
      <c r="J4" s="24"/>
    </row>
    <row r="5" spans="1:13" ht="3.95" customHeight="1" thickBot="1" x14ac:dyDescent="0.3">
      <c r="A5" s="22"/>
      <c r="B5" s="46"/>
      <c r="C5" s="64"/>
      <c r="D5" s="64"/>
      <c r="E5" s="64"/>
      <c r="F5" s="64"/>
      <c r="G5" s="64"/>
      <c r="H5" s="64"/>
      <c r="I5" s="79"/>
      <c r="J5" s="24"/>
    </row>
    <row r="6" spans="1:13" ht="24.95" customHeight="1" x14ac:dyDescent="0.25">
      <c r="A6" s="27" t="s">
        <v>37</v>
      </c>
      <c r="B6" s="46" t="s">
        <v>22</v>
      </c>
      <c r="C6" s="65"/>
      <c r="D6" s="65"/>
      <c r="E6" s="65"/>
      <c r="F6" s="65"/>
      <c r="G6" s="64"/>
      <c r="H6" s="77"/>
      <c r="I6" s="93"/>
      <c r="J6" s="78"/>
    </row>
    <row r="7" spans="1:13" ht="3.95" customHeight="1" x14ac:dyDescent="0.25">
      <c r="A7" s="27"/>
      <c r="B7" s="46"/>
      <c r="C7" s="65"/>
      <c r="D7" s="65"/>
      <c r="E7" s="65"/>
      <c r="F7" s="65"/>
      <c r="G7" s="64"/>
      <c r="H7" s="77"/>
      <c r="I7" s="68"/>
      <c r="J7" s="78"/>
    </row>
    <row r="8" spans="1:13" ht="24.95" customHeight="1" x14ac:dyDescent="0.25">
      <c r="A8" s="97" t="s">
        <v>37</v>
      </c>
      <c r="B8" s="98" t="str">
        <f>IF(Лист1!A11&lt;&gt;3,"Шайба терморазрывная","")</f>
        <v>Шайба терморазрывная</v>
      </c>
      <c r="C8" s="99"/>
      <c r="D8" s="99"/>
      <c r="E8" s="99"/>
      <c r="F8" s="99"/>
      <c r="G8" s="64"/>
      <c r="H8" s="77"/>
      <c r="I8" s="68"/>
      <c r="J8" s="78"/>
    </row>
    <row r="9" spans="1:13" ht="3.95" customHeight="1" thickBot="1" x14ac:dyDescent="0.3">
      <c r="A9" s="27"/>
      <c r="B9" s="46"/>
      <c r="C9" s="65"/>
      <c r="D9" s="65"/>
      <c r="E9" s="65"/>
      <c r="F9" s="65"/>
      <c r="G9" s="64"/>
      <c r="H9" s="64"/>
      <c r="I9" s="80"/>
      <c r="J9" s="24"/>
    </row>
    <row r="10" spans="1:13" ht="24.95" customHeight="1" x14ac:dyDescent="0.25">
      <c r="A10" s="27" t="s">
        <v>37</v>
      </c>
      <c r="B10" s="46" t="str">
        <f>IF(OR(Лист1!A4=2,Лист1!A4=4),"Конструктивное исполнение термопреобразователя","")</f>
        <v/>
      </c>
      <c r="C10" s="65"/>
      <c r="D10" s="65"/>
      <c r="E10" s="65"/>
      <c r="F10" s="65"/>
      <c r="G10" s="64"/>
      <c r="H10" s="64"/>
      <c r="I10" s="93"/>
      <c r="J10" s="24"/>
    </row>
    <row r="11" spans="1:13" ht="3.95" customHeight="1" thickBot="1" x14ac:dyDescent="0.3">
      <c r="A11" s="27"/>
      <c r="B11" s="46"/>
      <c r="C11" s="65"/>
      <c r="D11" s="65"/>
      <c r="E11" s="65"/>
      <c r="F11" s="65"/>
      <c r="G11" s="64"/>
      <c r="H11" s="64"/>
      <c r="I11" s="69"/>
      <c r="J11" s="24"/>
    </row>
    <row r="12" spans="1:13" ht="24.95" customHeight="1" x14ac:dyDescent="0.25">
      <c r="A12" s="22"/>
      <c r="B12" s="46" t="s">
        <v>11</v>
      </c>
      <c r="C12" s="65"/>
      <c r="D12" s="65"/>
      <c r="E12" s="65"/>
      <c r="F12" s="65"/>
      <c r="G12" s="64" t="s">
        <v>14</v>
      </c>
      <c r="H12" s="64"/>
      <c r="I12" s="93"/>
      <c r="J12" s="24"/>
      <c r="M12" s="5"/>
    </row>
    <row r="13" spans="1:13" ht="3.95" customHeight="1" thickBot="1" x14ac:dyDescent="0.3">
      <c r="A13" s="22"/>
      <c r="B13" s="46"/>
      <c r="C13" s="65"/>
      <c r="D13" s="65"/>
      <c r="E13" s="65"/>
      <c r="F13" s="65"/>
      <c r="G13" s="64"/>
      <c r="H13" s="64"/>
      <c r="I13" s="66"/>
      <c r="J13" s="24"/>
      <c r="M13" s="5"/>
    </row>
    <row r="14" spans="1:13" ht="24.95" customHeight="1" x14ac:dyDescent="0.25">
      <c r="A14" s="22"/>
      <c r="B14" s="46" t="s">
        <v>20</v>
      </c>
      <c r="C14" s="65"/>
      <c r="D14" s="65"/>
      <c r="E14" s="65"/>
      <c r="F14" s="65"/>
      <c r="G14" s="64"/>
      <c r="H14" s="64"/>
      <c r="I14" s="93"/>
      <c r="J14" s="24"/>
    </row>
    <row r="15" spans="1:13" ht="3.95" customHeight="1" x14ac:dyDescent="0.25">
      <c r="A15" s="22"/>
      <c r="B15" s="46"/>
      <c r="C15" s="65"/>
      <c r="D15" s="65"/>
      <c r="E15" s="65"/>
      <c r="F15" s="65"/>
      <c r="G15" s="64"/>
      <c r="H15" s="64"/>
      <c r="I15" s="66"/>
      <c r="J15" s="24"/>
    </row>
    <row r="16" spans="1:13" ht="24.95" customHeight="1" x14ac:dyDescent="0.2">
      <c r="A16" s="22"/>
      <c r="B16" s="46" t="s">
        <v>58</v>
      </c>
      <c r="C16" s="65"/>
      <c r="D16" s="65"/>
      <c r="E16" s="65"/>
      <c r="F16" s="65"/>
      <c r="G16" s="65"/>
      <c r="H16" s="65"/>
      <c r="I16" s="67"/>
      <c r="J16" s="24"/>
    </row>
    <row r="17" spans="1:15" ht="3.95" customHeight="1" x14ac:dyDescent="0.2">
      <c r="A17" s="22"/>
      <c r="B17" s="46"/>
      <c r="C17" s="65"/>
      <c r="D17" s="65"/>
      <c r="E17" s="65"/>
      <c r="F17" s="65"/>
      <c r="G17" s="65"/>
      <c r="H17" s="65"/>
      <c r="I17" s="67"/>
      <c r="J17" s="24"/>
    </row>
    <row r="18" spans="1:15" ht="24.95" customHeight="1" x14ac:dyDescent="0.2">
      <c r="A18" s="22"/>
      <c r="B18" s="46" t="s">
        <v>74</v>
      </c>
      <c r="C18" s="65"/>
      <c r="D18" s="65"/>
      <c r="E18" s="65"/>
      <c r="F18" s="65"/>
      <c r="G18" s="65"/>
      <c r="H18" s="65"/>
      <c r="I18" s="67"/>
      <c r="J18" s="24"/>
    </row>
    <row r="19" spans="1:15" ht="3.95" customHeight="1" thickBot="1" x14ac:dyDescent="0.25">
      <c r="A19" s="22"/>
      <c r="B19" s="46"/>
      <c r="C19" s="65"/>
      <c r="D19" s="65"/>
      <c r="E19" s="65"/>
      <c r="F19" s="65"/>
      <c r="G19" s="65"/>
      <c r="H19" s="65"/>
      <c r="I19" s="67"/>
      <c r="J19" s="24"/>
    </row>
    <row r="20" spans="1:15" ht="24.95" customHeight="1" x14ac:dyDescent="0.2">
      <c r="A20" s="27" t="s">
        <v>37</v>
      </c>
      <c r="B20" s="46" t="s">
        <v>16</v>
      </c>
      <c r="C20" s="65"/>
      <c r="D20" s="65"/>
      <c r="E20" s="65"/>
      <c r="F20" s="65"/>
      <c r="G20" s="65"/>
      <c r="H20" s="65"/>
      <c r="I20" s="93"/>
      <c r="J20" s="24"/>
      <c r="M20" s="5"/>
    </row>
    <row r="21" spans="1:15" ht="3.95" customHeight="1" x14ac:dyDescent="0.2">
      <c r="A21" s="27"/>
      <c r="B21" s="46"/>
      <c r="C21" s="65"/>
      <c r="D21" s="65"/>
      <c r="E21" s="65"/>
      <c r="F21" s="65"/>
      <c r="G21" s="65"/>
      <c r="H21" s="65"/>
      <c r="I21" s="67"/>
      <c r="J21" s="24"/>
      <c r="M21" s="5"/>
    </row>
    <row r="22" spans="1:15" ht="24.95" customHeight="1" x14ac:dyDescent="0.2">
      <c r="A22" s="22"/>
      <c r="B22" s="46" t="s">
        <v>21</v>
      </c>
      <c r="C22" s="65"/>
      <c r="D22" s="65"/>
      <c r="E22" s="65"/>
      <c r="F22" s="65"/>
      <c r="G22" s="65"/>
      <c r="H22" s="65"/>
      <c r="I22" s="67"/>
      <c r="J22" s="24"/>
    </row>
    <row r="23" spans="1:15" ht="3.95" customHeight="1" thickBot="1" x14ac:dyDescent="0.25">
      <c r="A23" s="22"/>
      <c r="B23" s="22"/>
      <c r="C23" s="65"/>
      <c r="D23" s="65"/>
      <c r="E23" s="65"/>
      <c r="F23" s="81"/>
      <c r="G23" s="81"/>
      <c r="H23" s="81"/>
      <c r="I23" s="82"/>
      <c r="J23" s="24"/>
    </row>
    <row r="24" spans="1:15" ht="64.5" customHeight="1" x14ac:dyDescent="0.25">
      <c r="A24" s="22"/>
      <c r="B24" s="46" t="s">
        <v>7</v>
      </c>
      <c r="C24" s="64"/>
      <c r="D24" s="64"/>
      <c r="E24" s="77"/>
      <c r="F24" s="109"/>
      <c r="G24" s="110"/>
      <c r="H24" s="110"/>
      <c r="I24" s="111"/>
      <c r="J24" s="78"/>
    </row>
    <row r="25" spans="1:15" ht="3.95" customHeight="1" thickBot="1" x14ac:dyDescent="0.3">
      <c r="A25" s="22"/>
      <c r="B25" s="26"/>
      <c r="C25" s="64"/>
      <c r="D25" s="85"/>
      <c r="E25" s="85"/>
      <c r="F25" s="86"/>
      <c r="G25" s="83"/>
      <c r="H25" s="83"/>
      <c r="I25" s="83"/>
      <c r="J25" s="24"/>
    </row>
    <row r="26" spans="1:15" ht="24.95" customHeight="1" x14ac:dyDescent="0.25">
      <c r="A26" s="22"/>
      <c r="B26" s="26" t="s">
        <v>6</v>
      </c>
      <c r="C26" s="77"/>
      <c r="D26" s="112"/>
      <c r="E26" s="113"/>
      <c r="F26" s="114"/>
      <c r="G26" s="84" t="s">
        <v>14</v>
      </c>
      <c r="H26" s="64"/>
      <c r="I26" s="64"/>
      <c r="J26" s="24"/>
      <c r="O26" s="44"/>
    </row>
    <row r="27" spans="1:15" ht="3.95" customHeight="1" x14ac:dyDescent="0.2">
      <c r="A27" s="22"/>
      <c r="B27" s="22"/>
      <c r="C27" s="65"/>
      <c r="D27" s="87"/>
      <c r="E27" s="87"/>
      <c r="F27" s="87"/>
      <c r="G27" s="67"/>
      <c r="H27" s="65"/>
      <c r="I27" s="65"/>
      <c r="J27" s="24"/>
    </row>
    <row r="28" spans="1:15" ht="24.95" customHeight="1" thickBot="1" x14ac:dyDescent="0.3">
      <c r="A28" s="22"/>
      <c r="B28" s="26" t="s">
        <v>0</v>
      </c>
      <c r="C28" s="64"/>
      <c r="D28" s="64"/>
      <c r="E28" s="64"/>
      <c r="F28" s="85"/>
      <c r="G28" s="82"/>
      <c r="H28" s="81"/>
      <c r="I28" s="81"/>
      <c r="J28" s="24"/>
    </row>
    <row r="29" spans="1:15" ht="24.95" customHeight="1" x14ac:dyDescent="0.25">
      <c r="A29" s="22"/>
      <c r="B29" s="26"/>
      <c r="C29" s="64" t="s">
        <v>1</v>
      </c>
      <c r="D29" s="64"/>
      <c r="E29" s="77"/>
      <c r="F29" s="115"/>
      <c r="G29" s="116"/>
      <c r="H29" s="116"/>
      <c r="I29" s="117"/>
      <c r="J29" s="78"/>
    </row>
    <row r="30" spans="1:15" ht="3.95" customHeight="1" thickBot="1" x14ac:dyDescent="0.3">
      <c r="A30" s="22"/>
      <c r="B30" s="26"/>
      <c r="C30" s="64"/>
      <c r="D30" s="85"/>
      <c r="E30" s="85"/>
      <c r="F30" s="86"/>
      <c r="G30" s="90"/>
      <c r="H30" s="91"/>
      <c r="I30" s="92"/>
      <c r="J30" s="24"/>
    </row>
    <row r="31" spans="1:15" ht="24.95" customHeight="1" x14ac:dyDescent="0.25">
      <c r="A31" s="22"/>
      <c r="B31" s="26"/>
      <c r="C31" s="77" t="s">
        <v>2</v>
      </c>
      <c r="D31" s="118"/>
      <c r="E31" s="119"/>
      <c r="F31" s="119"/>
      <c r="G31" s="119"/>
      <c r="H31" s="119"/>
      <c r="I31" s="120"/>
      <c r="J31" s="78"/>
    </row>
    <row r="32" spans="1:15" ht="3.95" customHeight="1" thickBot="1" x14ac:dyDescent="0.3">
      <c r="A32" s="22"/>
      <c r="B32" s="26"/>
      <c r="C32" s="64"/>
      <c r="D32" s="83"/>
      <c r="E32" s="86"/>
      <c r="F32" s="86"/>
      <c r="G32" s="90"/>
      <c r="H32" s="91"/>
      <c r="I32" s="92"/>
      <c r="J32" s="24"/>
    </row>
    <row r="33" spans="1:10" ht="24.95" customHeight="1" x14ac:dyDescent="0.25">
      <c r="A33" s="22"/>
      <c r="B33" s="26"/>
      <c r="C33" s="64" t="s">
        <v>3</v>
      </c>
      <c r="D33" s="77"/>
      <c r="E33" s="118"/>
      <c r="F33" s="119"/>
      <c r="G33" s="119"/>
      <c r="H33" s="119"/>
      <c r="I33" s="120"/>
      <c r="J33" s="78"/>
    </row>
    <row r="34" spans="1:10" ht="3.95" customHeight="1" thickBot="1" x14ac:dyDescent="0.3">
      <c r="A34" s="22"/>
      <c r="B34" s="26"/>
      <c r="C34" s="64"/>
      <c r="D34" s="64"/>
      <c r="E34" s="83"/>
      <c r="F34" s="83"/>
      <c r="G34" s="88"/>
      <c r="H34" s="89"/>
      <c r="I34" s="87"/>
      <c r="J34" s="24"/>
    </row>
    <row r="35" spans="1:10" ht="24.95" customHeight="1" x14ac:dyDescent="0.25">
      <c r="A35" s="22"/>
      <c r="B35" s="26"/>
      <c r="C35" s="64" t="s">
        <v>4</v>
      </c>
      <c r="D35" s="64"/>
      <c r="E35" s="118"/>
      <c r="F35" s="119"/>
      <c r="G35" s="119"/>
      <c r="H35" s="119"/>
      <c r="I35" s="120"/>
      <c r="J35" s="24"/>
    </row>
    <row r="36" spans="1:10" ht="9.9499999999999993" customHeight="1" x14ac:dyDescent="0.25">
      <c r="A36" s="29"/>
      <c r="B36" s="30"/>
      <c r="C36" s="30"/>
      <c r="D36" s="30"/>
      <c r="E36" s="30"/>
      <c r="F36" s="30"/>
      <c r="G36" s="31"/>
      <c r="H36" s="32"/>
      <c r="I36" s="22"/>
      <c r="J36" s="24"/>
    </row>
    <row r="37" spans="1:10" ht="14.25" customHeight="1" x14ac:dyDescent="0.25">
      <c r="A37" s="33"/>
      <c r="B37" s="34" t="s">
        <v>9</v>
      </c>
      <c r="C37" s="38"/>
      <c r="D37" s="38"/>
      <c r="E37" s="38"/>
      <c r="F37" s="38"/>
      <c r="G37" s="39"/>
      <c r="H37" s="33"/>
      <c r="I37" s="28"/>
      <c r="J37" s="24"/>
    </row>
    <row r="38" spans="1:10" ht="17.25" customHeight="1" x14ac:dyDescent="0.25">
      <c r="A38" s="33"/>
      <c r="B38" s="35"/>
      <c r="C38" s="106" t="str">
        <f>Лист1!B70</f>
        <v>Виброметр "Автон" (В1, 1м, LoRa)</v>
      </c>
      <c r="D38" s="107"/>
      <c r="E38" s="107"/>
      <c r="F38" s="107"/>
      <c r="G38" s="108"/>
      <c r="H38" s="37"/>
      <c r="I38" s="28"/>
      <c r="J38" s="24"/>
    </row>
    <row r="39" spans="1:10" ht="17.25" customHeight="1" x14ac:dyDescent="0.25">
      <c r="A39" s="33"/>
      <c r="B39" s="34" t="s">
        <v>69</v>
      </c>
      <c r="C39" s="40"/>
      <c r="D39" s="40"/>
      <c r="E39" s="40"/>
      <c r="F39" s="40"/>
      <c r="G39" s="40"/>
      <c r="H39" s="33"/>
      <c r="I39" s="28"/>
      <c r="J39" s="24"/>
    </row>
    <row r="40" spans="1:10" ht="16.5" customHeight="1" x14ac:dyDescent="0.2">
      <c r="A40" s="33"/>
      <c r="B40" s="36"/>
      <c r="C40" s="104" t="str">
        <f>Лист1!C11</f>
        <v/>
      </c>
      <c r="D40" s="101"/>
      <c r="E40" s="101"/>
      <c r="F40" s="101"/>
      <c r="G40" s="105"/>
      <c r="H40" s="37"/>
      <c r="I40" s="28"/>
      <c r="J40" s="24"/>
    </row>
    <row r="41" spans="1:10" ht="16.5" customHeight="1" x14ac:dyDescent="0.25">
      <c r="A41" s="33"/>
      <c r="B41" s="35"/>
      <c r="C41" s="106" t="str">
        <f>Лист1!B74</f>
        <v/>
      </c>
      <c r="D41" s="107"/>
      <c r="E41" s="107"/>
      <c r="F41" s="107"/>
      <c r="G41" s="108"/>
      <c r="H41" s="37"/>
      <c r="I41" s="28"/>
      <c r="J41" s="24"/>
    </row>
    <row r="42" spans="1:10" ht="16.5" customHeight="1" x14ac:dyDescent="0.25">
      <c r="A42" s="33"/>
      <c r="B42" s="35"/>
      <c r="C42" s="106" t="str">
        <f>Лист1!B75</f>
        <v/>
      </c>
      <c r="D42" s="107"/>
      <c r="E42" s="107"/>
      <c r="F42" s="107"/>
      <c r="G42" s="108"/>
      <c r="H42" s="37"/>
      <c r="I42" s="28"/>
      <c r="J42" s="24"/>
    </row>
    <row r="43" spans="1:10" ht="16.5" customHeight="1" x14ac:dyDescent="0.25">
      <c r="A43" s="33"/>
      <c r="B43" s="35"/>
      <c r="C43" s="106" t="str">
        <f>Лист1!B76</f>
        <v/>
      </c>
      <c r="D43" s="107"/>
      <c r="E43" s="107"/>
      <c r="F43" s="107"/>
      <c r="G43" s="108"/>
      <c r="H43" s="37"/>
      <c r="I43" s="28"/>
      <c r="J43" s="24"/>
    </row>
    <row r="44" spans="1:10" ht="15.75" x14ac:dyDescent="0.25">
      <c r="A44" s="33"/>
      <c r="B44" s="34" t="s">
        <v>7</v>
      </c>
      <c r="C44" s="40"/>
      <c r="D44" s="40"/>
      <c r="E44" s="40"/>
      <c r="F44" s="40"/>
      <c r="G44" s="40"/>
      <c r="H44" s="33"/>
      <c r="I44" s="28"/>
      <c r="J44" s="24"/>
    </row>
    <row r="45" spans="1:10" ht="65.25" customHeight="1" x14ac:dyDescent="0.2">
      <c r="A45" s="33"/>
      <c r="B45" s="36"/>
      <c r="C45" s="100" t="str">
        <f>IF(F24="","",F24)</f>
        <v/>
      </c>
      <c r="D45" s="101"/>
      <c r="E45" s="101"/>
      <c r="F45" s="101"/>
      <c r="G45" s="102"/>
      <c r="H45" s="37"/>
      <c r="I45" s="28"/>
      <c r="J45" s="24"/>
    </row>
    <row r="46" spans="1:10" ht="9" customHeight="1" x14ac:dyDescent="0.2">
      <c r="A46" s="33"/>
      <c r="B46" s="33"/>
      <c r="C46" s="41"/>
      <c r="D46" s="41"/>
      <c r="E46" s="41"/>
      <c r="F46" s="41"/>
      <c r="G46" s="41"/>
      <c r="H46" s="33"/>
      <c r="I46" s="42"/>
      <c r="J46" s="24"/>
    </row>
    <row r="47" spans="1:10" x14ac:dyDescent="0.2">
      <c r="I47" s="43"/>
    </row>
  </sheetData>
  <sheetProtection password="C7C8" sheet="1" objects="1" scenarios="1"/>
  <mergeCells count="13">
    <mergeCell ref="C45:G45"/>
    <mergeCell ref="A1:H1"/>
    <mergeCell ref="C40:G40"/>
    <mergeCell ref="C38:G38"/>
    <mergeCell ref="C41:G41"/>
    <mergeCell ref="C42:G42"/>
    <mergeCell ref="F24:I24"/>
    <mergeCell ref="D26:F26"/>
    <mergeCell ref="F29:I29"/>
    <mergeCell ref="D31:I31"/>
    <mergeCell ref="E33:I33"/>
    <mergeCell ref="E35:I35"/>
    <mergeCell ref="C43:G43"/>
  </mergeCells>
  <hyperlinks>
    <hyperlink ref="A6" location="Справка!A1" display="?"/>
    <hyperlink ref="A20" location="Крепление_виброметра" display="?"/>
    <hyperlink ref="A10" location="Конструктивное_исполнение_термопреобразователя" display="?"/>
    <hyperlink ref="A8" location="Шайба_терморазрывная" display="?"/>
  </hyperlinks>
  <pageMargins left="0.55118110236220474" right="0.27559055118110237" top="0.62992125984251968" bottom="0.27559055118110237" header="0.19685039370078741" footer="0.23622047244094491"/>
  <pageSetup paperSize="9" scale="86" orientation="portrait" r:id="rId1"/>
  <rowBreaks count="1" manualBreakCount="1">
    <brk id="25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9" r:id="rId4" name="Drop Down 111">
              <controlPr defaultSize="0" autoLine="0" autoPict="0">
                <anchor moveWithCells="1">
                  <from>
                    <xdr:col>6</xdr:col>
                    <xdr:colOff>19050</xdr:colOff>
                    <xdr:row>3</xdr:row>
                    <xdr:rowOff>38100</xdr:rowOff>
                  </from>
                  <to>
                    <xdr:col>6</xdr:col>
                    <xdr:colOff>2933700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5" name="Drop Down 114">
              <controlPr defaultSize="0" autoLine="0" autoPict="0">
                <anchor moveWithCells="1">
                  <from>
                    <xdr:col>6</xdr:col>
                    <xdr:colOff>19050</xdr:colOff>
                    <xdr:row>11</xdr:row>
                    <xdr:rowOff>9525</xdr:rowOff>
                  </from>
                  <to>
                    <xdr:col>6</xdr:col>
                    <xdr:colOff>2924175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6" name="Drop Down 115">
              <controlPr defaultSize="0" autoLine="0" autoPict="0">
                <anchor moveWithCells="1">
                  <from>
                    <xdr:col>6</xdr:col>
                    <xdr:colOff>19050</xdr:colOff>
                    <xdr:row>15</xdr:row>
                    <xdr:rowOff>28575</xdr:rowOff>
                  </from>
                  <to>
                    <xdr:col>6</xdr:col>
                    <xdr:colOff>2924175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7" name="Drop Down 116">
              <controlPr defaultSize="0" autoLine="0" autoPict="0">
                <anchor moveWithCells="1">
                  <from>
                    <xdr:col>6</xdr:col>
                    <xdr:colOff>19050</xdr:colOff>
                    <xdr:row>19</xdr:row>
                    <xdr:rowOff>19050</xdr:rowOff>
                  </from>
                  <to>
                    <xdr:col>6</xdr:col>
                    <xdr:colOff>2924175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8" name="Drop Down 118">
              <controlPr defaultSize="0" autoLine="0" autoPict="0">
                <anchor moveWithCells="1">
                  <from>
                    <xdr:col>6</xdr:col>
                    <xdr:colOff>19050</xdr:colOff>
                    <xdr:row>13</xdr:row>
                    <xdr:rowOff>0</xdr:rowOff>
                  </from>
                  <to>
                    <xdr:col>6</xdr:col>
                    <xdr:colOff>2924175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9" name="Drop Down 120">
              <controlPr defaultSize="0" autoLine="0" autoPict="0">
                <anchor moveWithCells="1">
                  <from>
                    <xdr:col>6</xdr:col>
                    <xdr:colOff>19050</xdr:colOff>
                    <xdr:row>5</xdr:row>
                    <xdr:rowOff>19050</xdr:rowOff>
                  </from>
                  <to>
                    <xdr:col>6</xdr:col>
                    <xdr:colOff>2933700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0" name="Drop Down 122">
              <controlPr defaultSize="0" autoLine="0" autoPict="0">
                <anchor moveWithCells="1">
                  <from>
                    <xdr:col>6</xdr:col>
                    <xdr:colOff>19050</xdr:colOff>
                    <xdr:row>21</xdr:row>
                    <xdr:rowOff>28575</xdr:rowOff>
                  </from>
                  <to>
                    <xdr:col>6</xdr:col>
                    <xdr:colOff>2924175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1" name="Drop Down 125">
              <controlPr defaultSize="0" autoLine="0" autoPict="0">
                <anchor moveWithCells="1">
                  <from>
                    <xdr:col>6</xdr:col>
                    <xdr:colOff>19050</xdr:colOff>
                    <xdr:row>17</xdr:row>
                    <xdr:rowOff>28575</xdr:rowOff>
                  </from>
                  <to>
                    <xdr:col>6</xdr:col>
                    <xdr:colOff>2924175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2" name="Drop Down 127">
              <controlPr defaultSize="0" autoLine="0" autoPict="0">
                <anchor moveWithCells="1">
                  <from>
                    <xdr:col>6</xdr:col>
                    <xdr:colOff>19050</xdr:colOff>
                    <xdr:row>9</xdr:row>
                    <xdr:rowOff>19050</xdr:rowOff>
                  </from>
                  <to>
                    <xdr:col>6</xdr:col>
                    <xdr:colOff>2933700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3" name="Drop Down 129">
              <controlPr defaultSize="0" autoLine="0" autoPict="0">
                <anchor moveWithCells="1">
                  <from>
                    <xdr:col>6</xdr:col>
                    <xdr:colOff>19050</xdr:colOff>
                    <xdr:row>7</xdr:row>
                    <xdr:rowOff>19050</xdr:rowOff>
                  </from>
                  <to>
                    <xdr:col>6</xdr:col>
                    <xdr:colOff>2933700</xdr:colOff>
                    <xdr:row>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  <pageSetUpPr fitToPage="1"/>
  </sheetPr>
  <dimension ref="A1:K86"/>
  <sheetViews>
    <sheetView topLeftCell="A63" zoomScaleNormal="100" workbookViewId="0">
      <selection activeCell="C88" sqref="C88"/>
    </sheetView>
  </sheetViews>
  <sheetFormatPr defaultRowHeight="15.75" x14ac:dyDescent="0.25"/>
  <cols>
    <col min="1" max="1" width="6.7109375" style="1" customWidth="1"/>
    <col min="2" max="2" width="38" style="7" customWidth="1"/>
    <col min="3" max="3" width="32" style="1" customWidth="1"/>
    <col min="4" max="4" width="19" style="8" customWidth="1"/>
    <col min="5" max="5" width="49.7109375" style="8" customWidth="1"/>
    <col min="6" max="7" width="19" style="8" customWidth="1"/>
    <col min="8" max="10" width="19" style="1" customWidth="1"/>
    <col min="11" max="11" width="2.42578125" style="6" customWidth="1"/>
    <col min="12" max="12" width="17.5703125" style="1" customWidth="1"/>
    <col min="13" max="13" width="26" style="1" customWidth="1"/>
    <col min="14" max="16" width="12.140625" style="1" customWidth="1"/>
    <col min="17" max="17" width="19.28515625" style="1" customWidth="1"/>
    <col min="18" max="16384" width="9.140625" style="1"/>
  </cols>
  <sheetData>
    <row r="1" spans="1:6" ht="24" customHeight="1" x14ac:dyDescent="0.25">
      <c r="A1" s="122" t="s">
        <v>12</v>
      </c>
      <c r="B1" s="122"/>
      <c r="C1" s="3" t="s">
        <v>13</v>
      </c>
      <c r="D1" s="3" t="s">
        <v>15</v>
      </c>
    </row>
    <row r="2" spans="1:6" ht="18" customHeight="1" x14ac:dyDescent="0.25">
      <c r="A2" s="3"/>
      <c r="B2" s="4"/>
      <c r="C2" s="3"/>
    </row>
    <row r="3" spans="1:6" ht="18" customHeight="1" x14ac:dyDescent="0.25">
      <c r="A3" s="14" t="s">
        <v>52</v>
      </c>
      <c r="B3" s="4"/>
      <c r="C3" s="3"/>
    </row>
    <row r="4" spans="1:6" ht="16.5" customHeight="1" x14ac:dyDescent="0.25">
      <c r="A4" s="57">
        <v>1</v>
      </c>
      <c r="B4" s="57" t="str">
        <f>INDEX(D5:D8,A4,1)</f>
        <v>1 вибропреобразователь</v>
      </c>
      <c r="C4" s="11" t="str">
        <f>VLOOKUP(B4,Таблица1[#All],2,)</f>
        <v>В1</v>
      </c>
      <c r="D4" s="8" t="s">
        <v>17</v>
      </c>
      <c r="E4" s="8" t="s">
        <v>18</v>
      </c>
      <c r="F4" s="8" t="s">
        <v>57</v>
      </c>
    </row>
    <row r="5" spans="1:6" ht="18" customHeight="1" x14ac:dyDescent="0.25">
      <c r="A5" s="3"/>
      <c r="B5" s="4"/>
      <c r="C5" s="58" t="str">
        <f>VLOOKUP(B4,Таблица1[#All],3,)</f>
        <v>Преобразователь измерительный вибрации одноканальный A555</v>
      </c>
      <c r="D5" s="8" t="s">
        <v>53</v>
      </c>
      <c r="E5" s="8" t="s">
        <v>24</v>
      </c>
      <c r="F5" s="8" t="s">
        <v>47</v>
      </c>
    </row>
    <row r="6" spans="1:6" ht="18" customHeight="1" x14ac:dyDescent="0.25">
      <c r="A6" s="3"/>
      <c r="B6" s="4"/>
      <c r="C6" s="3"/>
      <c r="D6" s="8" t="s">
        <v>54</v>
      </c>
      <c r="E6" s="8" t="s">
        <v>44</v>
      </c>
      <c r="F6" s="8" t="s">
        <v>48</v>
      </c>
    </row>
    <row r="7" spans="1:6" ht="18" customHeight="1" x14ac:dyDescent="0.25">
      <c r="A7" s="3"/>
      <c r="B7" s="4"/>
      <c r="C7" s="3"/>
      <c r="D7" s="8" t="s">
        <v>55</v>
      </c>
      <c r="E7" s="8" t="s">
        <v>25</v>
      </c>
      <c r="F7" s="8" t="s">
        <v>49</v>
      </c>
    </row>
    <row r="8" spans="1:6" ht="18" customHeight="1" x14ac:dyDescent="0.25">
      <c r="A8" s="3"/>
      <c r="B8" s="4"/>
      <c r="C8" s="3"/>
      <c r="D8" s="8" t="s">
        <v>56</v>
      </c>
      <c r="E8" s="8" t="s">
        <v>45</v>
      </c>
      <c r="F8" s="8" t="s">
        <v>50</v>
      </c>
    </row>
    <row r="9" spans="1:6" ht="18" customHeight="1" x14ac:dyDescent="0.25">
      <c r="A9" s="3"/>
      <c r="B9" s="4"/>
      <c r="C9" s="3"/>
    </row>
    <row r="10" spans="1:6" ht="18" customHeight="1" x14ac:dyDescent="0.25">
      <c r="A10" s="14" t="s">
        <v>22</v>
      </c>
      <c r="B10" s="4"/>
      <c r="C10" s="3"/>
    </row>
    <row r="11" spans="1:6" ht="18" customHeight="1" x14ac:dyDescent="0.25">
      <c r="A11" s="57">
        <v>1</v>
      </c>
      <c r="B11" s="57" t="str">
        <f>INDEX(D12:D16,A11,1)</f>
        <v>болт или шпилька М6</v>
      </c>
      <c r="C11" s="12" t="str">
        <f>VLOOKUP(B11,Таблица2[#All],2,)</f>
        <v/>
      </c>
      <c r="D11" s="8" t="s">
        <v>17</v>
      </c>
      <c r="E11" s="8" t="s">
        <v>18</v>
      </c>
    </row>
    <row r="12" spans="1:6" ht="18" customHeight="1" x14ac:dyDescent="0.25">
      <c r="A12" s="3"/>
      <c r="B12" s="4"/>
      <c r="C12" s="3"/>
      <c r="D12" s="8" t="s">
        <v>23</v>
      </c>
      <c r="E12" s="15" t="s">
        <v>14</v>
      </c>
    </row>
    <row r="13" spans="1:6" ht="18" customHeight="1" x14ac:dyDescent="0.25">
      <c r="A13" s="3"/>
      <c r="B13" s="4"/>
      <c r="C13" s="3"/>
      <c r="D13" s="8" t="s">
        <v>33</v>
      </c>
      <c r="E13" s="8" t="s">
        <v>35</v>
      </c>
    </row>
    <row r="14" spans="1:6" ht="18" customHeight="1" x14ac:dyDescent="0.25">
      <c r="A14" s="3"/>
      <c r="B14" s="4"/>
      <c r="C14" s="3"/>
      <c r="D14" s="8" t="s">
        <v>34</v>
      </c>
      <c r="E14" s="8" t="s">
        <v>36</v>
      </c>
    </row>
    <row r="15" spans="1:6" ht="18" customHeight="1" x14ac:dyDescent="0.25">
      <c r="A15" s="3"/>
      <c r="B15" s="4"/>
      <c r="C15" s="3"/>
      <c r="D15" s="8" t="s">
        <v>72</v>
      </c>
      <c r="E15" s="8" t="s">
        <v>73</v>
      </c>
    </row>
    <row r="16" spans="1:6" ht="18" customHeight="1" x14ac:dyDescent="0.25">
      <c r="A16" s="3"/>
      <c r="B16" s="4"/>
      <c r="C16" s="3"/>
      <c r="D16" s="8" t="s">
        <v>5</v>
      </c>
      <c r="E16" s="8" t="str">
        <f>"Крепление вибропреобразователя: "&amp;'Опросный лист Виброметр'!I6</f>
        <v xml:space="preserve">Крепление вибропреобразователя: </v>
      </c>
    </row>
    <row r="17" spans="1:5" ht="18" customHeight="1" x14ac:dyDescent="0.25">
      <c r="A17" s="3"/>
      <c r="B17" s="4"/>
      <c r="C17" s="3"/>
    </row>
    <row r="18" spans="1:5" ht="18" customHeight="1" x14ac:dyDescent="0.25">
      <c r="A18" s="14" t="s">
        <v>96</v>
      </c>
      <c r="B18" s="4"/>
      <c r="C18" s="3"/>
    </row>
    <row r="19" spans="1:5" ht="18" customHeight="1" x14ac:dyDescent="0.25">
      <c r="A19" s="57">
        <v>1</v>
      </c>
      <c r="B19" s="96" t="str">
        <f>INDEX(D20:D21,A19,1)</f>
        <v>не требуется</v>
      </c>
      <c r="C19" s="12" t="str">
        <f>VLOOKUP(B19,Таблица211[#All],2,)</f>
        <v/>
      </c>
      <c r="D19" s="8" t="s">
        <v>17</v>
      </c>
      <c r="E19" s="8" t="s">
        <v>18</v>
      </c>
    </row>
    <row r="20" spans="1:5" ht="18" customHeight="1" x14ac:dyDescent="0.25">
      <c r="A20" s="3"/>
      <c r="B20" s="4"/>
      <c r="C20" s="3"/>
      <c r="D20" s="8" t="str">
        <f>IF(A11&lt;&gt;3,"не требуется","")</f>
        <v>не требуется</v>
      </c>
      <c r="E20" s="15" t="s">
        <v>14</v>
      </c>
    </row>
    <row r="21" spans="1:5" ht="18" customHeight="1" x14ac:dyDescent="0.25">
      <c r="A21" s="3"/>
      <c r="B21" s="4"/>
      <c r="C21" s="3"/>
      <c r="D21" s="8" t="str">
        <f>IF(A11&lt;&gt;3,"требуется","")</f>
        <v>требуется</v>
      </c>
      <c r="E21" s="8" t="str">
        <f>IF(A11&lt;&gt;3,"Шайба терморазрывная","")</f>
        <v>Шайба терморазрывная</v>
      </c>
    </row>
    <row r="22" spans="1:5" ht="18" customHeight="1" x14ac:dyDescent="0.25">
      <c r="A22" s="3"/>
      <c r="B22" s="4"/>
      <c r="C22" s="3"/>
    </row>
    <row r="23" spans="1:5" ht="18" customHeight="1" x14ac:dyDescent="0.25">
      <c r="A23" s="14" t="s">
        <v>82</v>
      </c>
      <c r="B23" s="4"/>
      <c r="C23" s="3"/>
    </row>
    <row r="24" spans="1:5" ht="14.25" customHeight="1" x14ac:dyDescent="0.25">
      <c r="A24" s="62">
        <v>2</v>
      </c>
      <c r="B24" s="74" t="str">
        <f>INDEX(D25:D28,A24,1)</f>
        <v/>
      </c>
      <c r="C24" s="73" t="str">
        <f>INDEX(E25:E28,A24,1)</f>
        <v/>
      </c>
      <c r="D24" s="8" t="s">
        <v>17</v>
      </c>
      <c r="E24" s="8" t="s">
        <v>18</v>
      </c>
    </row>
    <row r="25" spans="1:5" ht="18" customHeight="1" x14ac:dyDescent="0.25">
      <c r="A25" s="3"/>
      <c r="B25" s="4"/>
      <c r="C25" s="61"/>
      <c r="D25" s="8" t="str">
        <f>IF(OR(A4=2,A4=4),"крепление под винт (по умолчанию)","")</f>
        <v/>
      </c>
      <c r="E25" s="15" t="s">
        <v>14</v>
      </c>
    </row>
    <row r="26" spans="1:5" ht="18" customHeight="1" x14ac:dyDescent="0.25">
      <c r="A26" s="3"/>
      <c r="B26" s="4"/>
      <c r="C26" s="3"/>
      <c r="D26" s="8" t="str">
        <f>IF(OR(A4=2,A4=4),"магнитное крепление","")</f>
        <v/>
      </c>
      <c r="E26" s="15" t="str">
        <f>IF(OR(A4=2,A4=4),", ТЩ6-45мм-10мм","")</f>
        <v/>
      </c>
    </row>
    <row r="27" spans="1:5" ht="18" customHeight="1" x14ac:dyDescent="0.25">
      <c r="A27" s="3"/>
      <c r="B27" s="4"/>
      <c r="C27" s="3"/>
      <c r="D27" s="94" t="str">
        <f>IF(OR(A4=2,A4=4),"с пресс-маслёнкой","")</f>
        <v/>
      </c>
      <c r="E27" s="95" t="str">
        <f>IF(OR(A4=2,A4=4),", ТЩ3-G1/4-100мм-6мм","")</f>
        <v/>
      </c>
    </row>
    <row r="28" spans="1:5" ht="18" customHeight="1" x14ac:dyDescent="0.25">
      <c r="A28" s="3"/>
      <c r="B28" s="4"/>
      <c r="C28" s="3"/>
      <c r="D28" s="71" t="str">
        <f>IF(OR(A4=2,A4=4),"другое","")</f>
        <v/>
      </c>
      <c r="E28" s="72" t="str">
        <f>IF(OR(A4=2,A4=4),", "&amp;'Опросный лист Виброметр'!I10,"")</f>
        <v/>
      </c>
    </row>
    <row r="29" spans="1:5" ht="18" customHeight="1" x14ac:dyDescent="0.25">
      <c r="A29" s="3"/>
      <c r="B29" s="4"/>
      <c r="C29" s="3"/>
    </row>
    <row r="30" spans="1:5" ht="18" customHeight="1" x14ac:dyDescent="0.25">
      <c r="A30" s="14" t="s">
        <v>11</v>
      </c>
      <c r="B30" s="4"/>
      <c r="C30" s="3"/>
    </row>
    <row r="31" spans="1:5" ht="18" customHeight="1" x14ac:dyDescent="0.25">
      <c r="A31" s="58">
        <v>1</v>
      </c>
      <c r="B31" s="57">
        <f>INDEX(D33:D39,A31,1)</f>
        <v>1</v>
      </c>
      <c r="C31" s="12" t="str">
        <f>VLOOKUP(B31,Таблица3[#All],2,)</f>
        <v>, 1м</v>
      </c>
    </row>
    <row r="32" spans="1:5" ht="18" customHeight="1" x14ac:dyDescent="0.25">
      <c r="A32" s="3"/>
      <c r="B32" s="4"/>
      <c r="C32" s="3"/>
      <c r="D32" s="8" t="s">
        <v>17</v>
      </c>
      <c r="E32" s="8" t="s">
        <v>18</v>
      </c>
    </row>
    <row r="33" spans="1:11" ht="18" customHeight="1" x14ac:dyDescent="0.25">
      <c r="B33" s="4"/>
      <c r="C33" s="3"/>
      <c r="D33" s="8">
        <v>1</v>
      </c>
      <c r="E33" s="8" t="s">
        <v>59</v>
      </c>
    </row>
    <row r="34" spans="1:11" ht="18" customHeight="1" x14ac:dyDescent="0.25">
      <c r="B34" s="4"/>
      <c r="C34" s="3"/>
      <c r="D34" s="8">
        <v>2</v>
      </c>
      <c r="E34" s="8" t="s">
        <v>60</v>
      </c>
    </row>
    <row r="35" spans="1:11" ht="18" customHeight="1" x14ac:dyDescent="0.25">
      <c r="B35" s="4"/>
      <c r="C35" s="3"/>
      <c r="D35" s="8">
        <v>3</v>
      </c>
      <c r="E35" s="8" t="s">
        <v>61</v>
      </c>
    </row>
    <row r="36" spans="1:11" ht="18" customHeight="1" x14ac:dyDescent="0.25">
      <c r="B36" s="4"/>
      <c r="C36" s="3"/>
      <c r="D36" s="8">
        <v>5</v>
      </c>
      <c r="E36" s="8" t="s">
        <v>62</v>
      </c>
    </row>
    <row r="37" spans="1:11" ht="18" customHeight="1" x14ac:dyDescent="0.25">
      <c r="B37" s="4"/>
      <c r="C37" s="3"/>
      <c r="D37" s="8">
        <v>7</v>
      </c>
      <c r="E37" s="8" t="s">
        <v>63</v>
      </c>
    </row>
    <row r="38" spans="1:11" ht="18" customHeight="1" x14ac:dyDescent="0.25">
      <c r="A38" s="3"/>
      <c r="B38" s="4"/>
      <c r="C38" s="3"/>
      <c r="D38" s="8">
        <v>10</v>
      </c>
      <c r="E38" s="8" t="s">
        <v>64</v>
      </c>
    </row>
    <row r="39" spans="1:11" ht="18" customHeight="1" x14ac:dyDescent="0.25">
      <c r="A39" s="3"/>
      <c r="B39" s="4"/>
      <c r="C39" s="3"/>
      <c r="D39" s="8" t="s">
        <v>26</v>
      </c>
      <c r="E39" s="8" t="str">
        <f>", "&amp;'Опросный лист Виброметр'!I12&amp;"м"</f>
        <v>, м</v>
      </c>
    </row>
    <row r="40" spans="1:11" ht="18" customHeight="1" x14ac:dyDescent="0.25">
      <c r="A40" s="14" t="s">
        <v>20</v>
      </c>
      <c r="B40" s="4"/>
      <c r="C40" s="3"/>
    </row>
    <row r="41" spans="1:11" ht="18" customHeight="1" x14ac:dyDescent="0.25">
      <c r="A41" s="6">
        <v>1</v>
      </c>
      <c r="B41" s="9" t="str">
        <f>INDEX(D43:D45,A41,1)</f>
        <v>без дополнительной защиты</v>
      </c>
      <c r="C41" s="6" t="str">
        <f>VLOOKUP(B41,Таблица4[#All],2,)</f>
        <v/>
      </c>
    </row>
    <row r="42" spans="1:11" ht="18" customHeight="1" x14ac:dyDescent="0.25">
      <c r="A42" s="16"/>
      <c r="B42" s="17"/>
      <c r="D42" s="8" t="s">
        <v>17</v>
      </c>
      <c r="E42" s="8" t="s">
        <v>18</v>
      </c>
    </row>
    <row r="43" spans="1:11" ht="18" customHeight="1" x14ac:dyDescent="0.25">
      <c r="A43" s="16"/>
      <c r="B43" s="17"/>
      <c r="D43" s="1" t="s">
        <v>27</v>
      </c>
      <c r="E43" s="15" t="s">
        <v>14</v>
      </c>
      <c r="H43" s="8"/>
      <c r="I43" s="8"/>
      <c r="J43" s="8"/>
      <c r="K43" s="12"/>
    </row>
    <row r="44" spans="1:11" ht="17.25" customHeight="1" x14ac:dyDescent="0.25">
      <c r="A44" s="16"/>
      <c r="B44" s="17"/>
      <c r="D44" s="1" t="s">
        <v>28</v>
      </c>
      <c r="E44" s="8" t="s">
        <v>30</v>
      </c>
      <c r="F44" s="15"/>
      <c r="G44" s="15"/>
      <c r="H44" s="7"/>
      <c r="I44" s="18"/>
      <c r="J44" s="18"/>
      <c r="K44" s="19"/>
    </row>
    <row r="45" spans="1:11" ht="16.5" customHeight="1" x14ac:dyDescent="0.25">
      <c r="D45" s="1" t="s">
        <v>29</v>
      </c>
      <c r="E45" s="8" t="str">
        <f>", "&amp;'Опросный лист Виброметр'!I14</f>
        <v xml:space="preserve">, </v>
      </c>
      <c r="F45" s="7"/>
      <c r="G45" s="15"/>
      <c r="H45" s="18"/>
      <c r="I45" s="7"/>
      <c r="J45" s="7"/>
      <c r="K45" s="9"/>
    </row>
    <row r="46" spans="1:11" ht="16.5" customHeight="1" x14ac:dyDescent="0.25">
      <c r="A46" s="14" t="s">
        <v>58</v>
      </c>
      <c r="D46" s="7"/>
      <c r="E46" s="15"/>
      <c r="F46" s="7"/>
      <c r="G46" s="15"/>
      <c r="H46" s="18"/>
      <c r="I46" s="7"/>
      <c r="J46" s="7"/>
      <c r="K46" s="9"/>
    </row>
    <row r="47" spans="1:11" ht="16.5" customHeight="1" x14ac:dyDescent="0.25">
      <c r="A47" s="57">
        <v>1</v>
      </c>
      <c r="B47" s="57" t="str">
        <f>INDEX(D49:D50,A47,1)</f>
        <v>LoRaWAN + Bluetooth Low Energy</v>
      </c>
      <c r="C47" s="6" t="str">
        <f>VLOOKUP(B47,D48:E50,2,)</f>
        <v>, LoRa</v>
      </c>
      <c r="D47" s="7"/>
      <c r="E47" s="15"/>
      <c r="F47" s="15"/>
      <c r="G47" s="7"/>
      <c r="H47" s="18"/>
      <c r="I47" s="18"/>
      <c r="J47" s="7"/>
      <c r="K47" s="9"/>
    </row>
    <row r="48" spans="1:11" ht="21" customHeight="1" x14ac:dyDescent="0.25">
      <c r="A48" s="3"/>
      <c r="B48" s="4"/>
      <c r="C48" s="13"/>
      <c r="D48" s="1" t="s">
        <v>17</v>
      </c>
      <c r="E48" s="1" t="s">
        <v>18</v>
      </c>
    </row>
    <row r="49" spans="1:11" ht="21" customHeight="1" x14ac:dyDescent="0.25">
      <c r="A49" s="3"/>
      <c r="B49" s="4"/>
      <c r="D49" s="1" t="s">
        <v>65</v>
      </c>
      <c r="E49" s="1" t="s">
        <v>66</v>
      </c>
    </row>
    <row r="50" spans="1:11" ht="18.75" customHeight="1" x14ac:dyDescent="0.25">
      <c r="C50" s="18"/>
      <c r="D50" s="1" t="s">
        <v>67</v>
      </c>
      <c r="E50" s="1" t="s">
        <v>68</v>
      </c>
      <c r="F50" s="1"/>
      <c r="G50" s="1"/>
    </row>
    <row r="51" spans="1:11" ht="18.75" customHeight="1" x14ac:dyDescent="0.25">
      <c r="A51" s="14" t="s">
        <v>74</v>
      </c>
      <c r="C51" s="18"/>
      <c r="D51" s="7"/>
      <c r="E51" s="1"/>
      <c r="F51" s="1"/>
      <c r="G51" s="1"/>
    </row>
    <row r="52" spans="1:11" ht="18.75" customHeight="1" x14ac:dyDescent="0.25">
      <c r="A52" s="6">
        <v>1</v>
      </c>
      <c r="B52" s="12" t="str">
        <f>INDEX(Таблица8[],A52,1)</f>
        <v>от -40 до +60 °C (индустриальный температурный диапазон)</v>
      </c>
      <c r="C52" s="12" t="str">
        <f>INDEX(Таблица8[],A52,2)</f>
        <v/>
      </c>
      <c r="F52" s="1"/>
      <c r="G52" s="1"/>
    </row>
    <row r="53" spans="1:11" ht="18.75" customHeight="1" x14ac:dyDescent="0.25">
      <c r="D53" s="7" t="s">
        <v>17</v>
      </c>
      <c r="E53" s="1" t="s">
        <v>18</v>
      </c>
      <c r="F53" s="1"/>
      <c r="G53" s="1"/>
    </row>
    <row r="54" spans="1:11" ht="18.75" customHeight="1" x14ac:dyDescent="0.25">
      <c r="D54" s="1" t="s">
        <v>75</v>
      </c>
      <c r="E54" s="18" t="s">
        <v>14</v>
      </c>
      <c r="F54" s="1"/>
      <c r="G54" s="1"/>
    </row>
    <row r="55" spans="1:11" ht="18.75" customHeight="1" x14ac:dyDescent="0.25">
      <c r="D55" s="1" t="str">
        <f>IF(A47&lt;2,"от -52 до +60 °C (низкотемпературный диапазон)","")</f>
        <v>от -52 до +60 °C (низкотемпературный диапазон)</v>
      </c>
      <c r="E55" s="1" t="str">
        <f>IF(A47&lt;2,", Н","")</f>
        <v>, Н</v>
      </c>
      <c r="F55" s="1"/>
      <c r="G55" s="1"/>
    </row>
    <row r="56" spans="1:11" ht="18.75" customHeight="1" x14ac:dyDescent="0.25">
      <c r="A56" s="14"/>
      <c r="C56" s="18"/>
      <c r="D56" s="1" t="str">
        <f>IF(A47&lt;2,"от -56 до +60 °C (расширенный низкотемпературный диапазон)","")</f>
        <v>от -56 до +60 °C (расширенный низкотемпературный диапазон)</v>
      </c>
      <c r="E56" s="1" t="str">
        <f>IF(A47&lt;2,", РН","")</f>
        <v>, РН</v>
      </c>
      <c r="F56" s="1"/>
      <c r="G56" s="1"/>
    </row>
    <row r="57" spans="1:11" ht="18.75" customHeight="1" x14ac:dyDescent="0.25">
      <c r="A57" s="14" t="s">
        <v>16</v>
      </c>
      <c r="C57" s="18"/>
      <c r="D57" s="7"/>
      <c r="E57" s="1"/>
      <c r="F57" s="1"/>
      <c r="G57" s="1"/>
    </row>
    <row r="58" spans="1:11" ht="18.75" customHeight="1" x14ac:dyDescent="0.25">
      <c r="A58" s="57">
        <v>1</v>
      </c>
      <c r="B58" s="57" t="str">
        <f>INDEX(D60:D63,A58,1)</f>
        <v>не требуется</v>
      </c>
      <c r="C58" s="12" t="str">
        <f>VLOOKUP(B58,Таблица5[#All],2,)</f>
        <v/>
      </c>
      <c r="D58" s="7"/>
      <c r="E58" s="1"/>
      <c r="F58" s="7"/>
      <c r="G58" s="7"/>
      <c r="H58" s="21"/>
      <c r="I58" s="21"/>
      <c r="J58" s="18"/>
      <c r="K58" s="19"/>
    </row>
    <row r="59" spans="1:11" ht="16.5" customHeight="1" x14ac:dyDescent="0.25">
      <c r="A59" s="3"/>
      <c r="B59" s="4"/>
      <c r="C59" s="3"/>
      <c r="D59" s="8" t="s">
        <v>17</v>
      </c>
      <c r="E59" s="8" t="s">
        <v>18</v>
      </c>
      <c r="F59" s="7"/>
      <c r="G59" s="7"/>
      <c r="H59" s="21"/>
      <c r="I59" s="21"/>
      <c r="J59" s="18"/>
      <c r="K59" s="19"/>
    </row>
    <row r="60" spans="1:11" ht="18" customHeight="1" x14ac:dyDescent="0.25">
      <c r="A60" s="3"/>
      <c r="B60" s="4"/>
      <c r="C60" s="3"/>
      <c r="D60" s="8" t="s">
        <v>10</v>
      </c>
      <c r="E60" s="15" t="s">
        <v>14</v>
      </c>
    </row>
    <row r="61" spans="1:11" ht="18" customHeight="1" x14ac:dyDescent="0.25">
      <c r="A61" s="3"/>
      <c r="B61" s="4"/>
      <c r="C61" s="3"/>
      <c r="D61" t="s">
        <v>79</v>
      </c>
      <c r="E61" s="45" t="s">
        <v>92</v>
      </c>
    </row>
    <row r="62" spans="1:11" ht="17.25" customHeight="1" x14ac:dyDescent="0.25">
      <c r="C62" s="7"/>
      <c r="D62" t="s">
        <v>80</v>
      </c>
      <c r="E62" s="45" t="s">
        <v>93</v>
      </c>
      <c r="H62" s="18"/>
      <c r="I62" s="18"/>
      <c r="J62" s="18"/>
      <c r="K62" s="19"/>
    </row>
    <row r="63" spans="1:11" ht="18" customHeight="1" x14ac:dyDescent="0.25">
      <c r="C63" s="7"/>
      <c r="D63" s="8" t="s">
        <v>5</v>
      </c>
      <c r="E63" s="8" t="str">
        <f>"Крепление: "&amp;'Опросный лист Виброметр'!I20</f>
        <v xml:space="preserve">Крепление: </v>
      </c>
      <c r="F63" s="7"/>
      <c r="G63" s="7"/>
      <c r="H63" s="21"/>
      <c r="I63" s="21" t="s">
        <v>14</v>
      </c>
      <c r="J63" s="18" t="s">
        <v>14</v>
      </c>
      <c r="K63" s="19"/>
    </row>
    <row r="64" spans="1:11" ht="18" customHeight="1" x14ac:dyDescent="0.25">
      <c r="A64" s="14" t="s">
        <v>21</v>
      </c>
      <c r="C64" s="7"/>
      <c r="D64" s="7"/>
      <c r="E64" s="7"/>
      <c r="F64" s="7"/>
      <c r="G64" s="7"/>
      <c r="H64" s="21"/>
      <c r="I64" s="21"/>
      <c r="J64" s="18"/>
      <c r="K64" s="19"/>
    </row>
    <row r="65" spans="1:11" ht="18" customHeight="1" x14ac:dyDescent="0.25">
      <c r="A65" s="57">
        <v>1</v>
      </c>
      <c r="B65" s="57" t="str">
        <f>INDEX(D67:D68,A65,1)</f>
        <v>не требуется</v>
      </c>
      <c r="C65" s="12" t="str">
        <f>VLOOKUP(B65,Таблица6[#All],2,)</f>
        <v/>
      </c>
      <c r="D65" s="7"/>
      <c r="E65" s="7"/>
      <c r="F65" s="7"/>
      <c r="G65" s="7"/>
      <c r="H65" s="21"/>
      <c r="I65" s="21" t="s">
        <v>14</v>
      </c>
      <c r="J65" s="18" t="s">
        <v>14</v>
      </c>
      <c r="K65" s="19"/>
    </row>
    <row r="66" spans="1:11" ht="18" customHeight="1" x14ac:dyDescent="0.25">
      <c r="A66" s="3"/>
      <c r="B66" s="4"/>
      <c r="C66" s="3"/>
      <c r="D66" s="8" t="s">
        <v>17</v>
      </c>
      <c r="E66" s="8" t="s">
        <v>18</v>
      </c>
      <c r="F66" s="7"/>
      <c r="G66" s="7"/>
      <c r="H66" s="21"/>
      <c r="I66" s="21" t="s">
        <v>14</v>
      </c>
      <c r="J66" s="18" t="s">
        <v>14</v>
      </c>
      <c r="K66" s="19"/>
    </row>
    <row r="67" spans="1:11" ht="18" customHeight="1" x14ac:dyDescent="0.25">
      <c r="A67" s="3"/>
      <c r="B67" s="4"/>
      <c r="C67" s="3"/>
      <c r="D67" s="8" t="s">
        <v>10</v>
      </c>
      <c r="E67" s="15" t="s">
        <v>14</v>
      </c>
      <c r="F67" s="7"/>
      <c r="G67" s="7"/>
      <c r="H67" s="21"/>
      <c r="I67" s="21" t="s">
        <v>14</v>
      </c>
      <c r="J67" s="18" t="s">
        <v>14</v>
      </c>
      <c r="K67" s="19"/>
    </row>
    <row r="68" spans="1:11" ht="18" customHeight="1" x14ac:dyDescent="0.25">
      <c r="B68" s="10"/>
      <c r="C68" s="7"/>
      <c r="D68" s="8" t="s">
        <v>31</v>
      </c>
      <c r="E68" s="8" t="s">
        <v>32</v>
      </c>
      <c r="F68" s="7"/>
      <c r="G68" s="7"/>
      <c r="H68" s="21"/>
      <c r="I68" s="21" t="s">
        <v>14</v>
      </c>
      <c r="J68" s="18" t="s">
        <v>14</v>
      </c>
      <c r="K68" s="19"/>
    </row>
    <row r="69" spans="1:11" ht="18" customHeight="1" x14ac:dyDescent="0.25">
      <c r="C69" s="7"/>
      <c r="D69" s="7"/>
      <c r="E69" s="7"/>
      <c r="F69" s="21"/>
      <c r="G69" s="21"/>
      <c r="H69" s="21"/>
      <c r="I69" s="21" t="s">
        <v>14</v>
      </c>
      <c r="J69" s="18" t="s">
        <v>14</v>
      </c>
      <c r="K69" s="19"/>
    </row>
    <row r="70" spans="1:11" ht="18" customHeight="1" x14ac:dyDescent="0.25">
      <c r="B70" s="12" t="str">
        <f>"Виброметр ""Автон"" ("&amp;C4&amp;C24&amp;C31&amp;C41&amp;C52&amp;C65&amp;C47&amp;")"</f>
        <v>Виброметр "Автон" (В1, 1м, LoRa)</v>
      </c>
      <c r="C70" s="9"/>
      <c r="D70" s="59"/>
      <c r="E70" s="60"/>
      <c r="F70" s="21"/>
      <c r="G70" s="21"/>
      <c r="H70" s="21"/>
      <c r="I70" s="21" t="s">
        <v>14</v>
      </c>
      <c r="J70" s="18" t="s">
        <v>14</v>
      </c>
      <c r="K70" s="19"/>
    </row>
    <row r="71" spans="1:11" ht="11.25" customHeight="1" x14ac:dyDescent="0.25">
      <c r="C71" s="7"/>
      <c r="D71" s="59"/>
      <c r="E71" s="60"/>
      <c r="F71" s="21"/>
      <c r="G71" s="21"/>
      <c r="H71" s="21"/>
      <c r="I71" s="21" t="s">
        <v>14</v>
      </c>
      <c r="J71" s="18" t="s">
        <v>14</v>
      </c>
      <c r="K71" s="19"/>
    </row>
    <row r="72" spans="1:11" ht="18" customHeight="1" x14ac:dyDescent="0.25">
      <c r="B72" s="8" t="s">
        <v>46</v>
      </c>
      <c r="C72" s="7"/>
      <c r="D72" s="59"/>
      <c r="E72" s="60"/>
      <c r="F72" s="21"/>
      <c r="G72" s="21"/>
      <c r="H72" s="21"/>
      <c r="I72" s="21" t="s">
        <v>14</v>
      </c>
      <c r="J72" s="18" t="s">
        <v>14</v>
      </c>
      <c r="K72" s="19"/>
    </row>
    <row r="73" spans="1:11" x14ac:dyDescent="0.25">
      <c r="B73" s="12" t="s">
        <v>51</v>
      </c>
      <c r="C73" s="6"/>
      <c r="D73" s="20"/>
      <c r="E73" s="20"/>
    </row>
    <row r="74" spans="1:11" x14ac:dyDescent="0.25">
      <c r="B74" s="12" t="str">
        <f>C58</f>
        <v/>
      </c>
      <c r="C74" s="6"/>
      <c r="D74" s="20"/>
      <c r="E74" s="20"/>
    </row>
    <row r="75" spans="1:11" x14ac:dyDescent="0.25">
      <c r="B75" s="12" t="str">
        <f>IF(B65="требуется","Первичная поверка","")</f>
        <v/>
      </c>
      <c r="C75" s="6"/>
      <c r="D75" s="20"/>
      <c r="E75" s="20"/>
    </row>
    <row r="76" spans="1:11" x14ac:dyDescent="0.25">
      <c r="B76" s="12" t="str">
        <f>C19</f>
        <v/>
      </c>
      <c r="C76" s="6"/>
      <c r="D76" s="20"/>
      <c r="E76" s="20"/>
    </row>
    <row r="77" spans="1:11" x14ac:dyDescent="0.25">
      <c r="D77" s="20"/>
      <c r="E77" s="20"/>
    </row>
    <row r="80" spans="1:11" x14ac:dyDescent="0.25">
      <c r="B80" s="63" t="s">
        <v>85</v>
      </c>
    </row>
    <row r="81" spans="2:5" ht="48.75" customHeight="1" x14ac:dyDescent="0.25">
      <c r="B81" s="70">
        <v>45420</v>
      </c>
      <c r="C81" s="121" t="s">
        <v>86</v>
      </c>
      <c r="D81" s="121"/>
      <c r="E81" s="121"/>
    </row>
    <row r="82" spans="2:5" x14ac:dyDescent="0.25">
      <c r="B82" s="70">
        <v>45457</v>
      </c>
      <c r="C82" s="121" t="s">
        <v>87</v>
      </c>
      <c r="D82" s="121"/>
      <c r="E82" s="121"/>
    </row>
    <row r="83" spans="2:5" ht="31.5" customHeight="1" x14ac:dyDescent="0.25">
      <c r="B83" s="70">
        <v>45511</v>
      </c>
      <c r="C83" s="121" t="s">
        <v>88</v>
      </c>
      <c r="D83" s="121"/>
      <c r="E83" s="121"/>
    </row>
    <row r="84" spans="2:5" x14ac:dyDescent="0.25">
      <c r="B84" s="70">
        <v>45638</v>
      </c>
      <c r="C84" s="121" t="s">
        <v>89</v>
      </c>
      <c r="D84" s="121"/>
      <c r="E84" s="121"/>
    </row>
    <row r="85" spans="2:5" ht="31.5" customHeight="1" x14ac:dyDescent="0.25">
      <c r="B85" s="70">
        <v>45679</v>
      </c>
      <c r="C85" s="121" t="s">
        <v>95</v>
      </c>
      <c r="D85" s="121"/>
      <c r="E85" s="121"/>
    </row>
    <row r="86" spans="2:5" ht="33" customHeight="1" x14ac:dyDescent="0.25">
      <c r="B86" s="70">
        <v>45777</v>
      </c>
      <c r="C86" s="121" t="s">
        <v>97</v>
      </c>
      <c r="D86" s="121"/>
      <c r="E86" s="121"/>
    </row>
  </sheetData>
  <mergeCells count="7">
    <mergeCell ref="C86:E86"/>
    <mergeCell ref="C85:E85"/>
    <mergeCell ref="A1:B1"/>
    <mergeCell ref="C81:E81"/>
    <mergeCell ref="C82:E82"/>
    <mergeCell ref="C83:E83"/>
    <mergeCell ref="C84:E84"/>
  </mergeCells>
  <pageMargins left="0.6692913385826772" right="0.15748031496062992" top="0.35433070866141736" bottom="0.27559055118110237" header="0.19685039370078741" footer="0.23622047244094491"/>
  <pageSetup paperSize="9" scale="85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N21"/>
  <sheetViews>
    <sheetView zoomScaleNormal="100" workbookViewId="0">
      <selection activeCell="A10" sqref="A10"/>
    </sheetView>
  </sheetViews>
  <sheetFormatPr defaultRowHeight="12.75" x14ac:dyDescent="0.2"/>
  <cols>
    <col min="1" max="1" width="4.28515625" customWidth="1"/>
    <col min="2" max="2" width="2.7109375" customWidth="1"/>
    <col min="3" max="3" width="29.28515625" customWidth="1"/>
    <col min="4" max="4" width="1.5703125" customWidth="1"/>
    <col min="5" max="5" width="3.5703125" customWidth="1"/>
    <col min="6" max="6" width="2.7109375" customWidth="1"/>
    <col min="7" max="7" width="61.5703125" customWidth="1"/>
    <col min="8" max="8" width="2.28515625" customWidth="1"/>
    <col min="9" max="9" width="3.140625" customWidth="1"/>
    <col min="10" max="10" width="40.5703125" customWidth="1"/>
    <col min="11" max="11" width="3.7109375" customWidth="1"/>
    <col min="12" max="12" width="3.28515625" customWidth="1"/>
    <col min="13" max="13" width="26" customWidth="1"/>
    <col min="14" max="14" width="2.28515625" customWidth="1"/>
  </cols>
  <sheetData>
    <row r="1" spans="1:14" ht="29.25" customHeight="1" x14ac:dyDescent="0.2">
      <c r="A1" s="47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56"/>
    </row>
    <row r="2" spans="1:14" x14ac:dyDescent="0.2">
      <c r="A2" s="124" t="s">
        <v>78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56"/>
    </row>
    <row r="3" spans="1:14" x14ac:dyDescent="0.2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6"/>
    </row>
    <row r="4" spans="1:14" ht="26.25" customHeight="1" x14ac:dyDescent="0.2">
      <c r="A4" s="50" t="s">
        <v>42</v>
      </c>
      <c r="B4" s="123" t="s">
        <v>38</v>
      </c>
      <c r="C4" s="123"/>
      <c r="D4" s="22"/>
      <c r="E4" s="50" t="s">
        <v>42</v>
      </c>
      <c r="F4" s="123" t="s">
        <v>39</v>
      </c>
      <c r="G4" s="123"/>
      <c r="H4" s="22"/>
      <c r="I4" s="50" t="s">
        <v>42</v>
      </c>
      <c r="J4" s="51" t="s">
        <v>43</v>
      </c>
      <c r="K4" s="22"/>
      <c r="L4" s="50" t="s">
        <v>42</v>
      </c>
      <c r="M4" s="51" t="s">
        <v>70</v>
      </c>
      <c r="N4" s="56"/>
    </row>
    <row r="5" spans="1:14" ht="258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56"/>
    </row>
    <row r="6" spans="1:14" ht="18.75" customHeight="1" x14ac:dyDescent="0.2">
      <c r="A6" s="22"/>
      <c r="B6" s="22"/>
      <c r="C6" s="22"/>
      <c r="D6" s="22"/>
      <c r="E6" s="22"/>
      <c r="F6" s="22"/>
      <c r="G6" s="22" t="s">
        <v>41</v>
      </c>
      <c r="H6" s="22"/>
      <c r="I6" s="22"/>
      <c r="J6" s="22" t="s">
        <v>76</v>
      </c>
      <c r="K6" s="22"/>
      <c r="L6" s="22"/>
      <c r="M6" s="22" t="s">
        <v>71</v>
      </c>
      <c r="N6" s="56"/>
    </row>
    <row r="7" spans="1:14" ht="228.75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52" t="s">
        <v>77</v>
      </c>
      <c r="K7" s="53"/>
      <c r="L7" s="53"/>
      <c r="M7" s="53"/>
      <c r="N7" s="56"/>
    </row>
    <row r="8" spans="1:14" ht="14.25" customHeight="1" x14ac:dyDescent="0.2">
      <c r="A8" s="22"/>
      <c r="B8" s="22"/>
      <c r="C8" s="22"/>
      <c r="D8" s="22"/>
      <c r="E8" s="22"/>
      <c r="F8" s="22"/>
      <c r="G8" s="22" t="s">
        <v>40</v>
      </c>
      <c r="H8" s="22"/>
      <c r="I8" s="22"/>
      <c r="J8" s="22"/>
      <c r="K8" s="53"/>
      <c r="L8" s="53"/>
      <c r="M8" s="53"/>
      <c r="N8" s="56"/>
    </row>
    <row r="9" spans="1:14" x14ac:dyDescent="0.2">
      <c r="A9" s="22"/>
      <c r="B9" s="22"/>
      <c r="C9" s="22"/>
      <c r="D9" s="22"/>
      <c r="E9" s="22"/>
      <c r="F9" s="22"/>
      <c r="G9" s="22"/>
      <c r="H9" s="22"/>
      <c r="I9" s="22"/>
      <c r="J9" s="22"/>
      <c r="K9" s="53"/>
      <c r="L9" s="53"/>
      <c r="M9" s="53"/>
      <c r="N9" s="56"/>
    </row>
    <row r="10" spans="1:14" ht="15.75" x14ac:dyDescent="0.2">
      <c r="A10" s="54" t="s">
        <v>96</v>
      </c>
      <c r="B10" s="22"/>
      <c r="C10" s="22"/>
      <c r="D10" s="22"/>
      <c r="E10" s="22"/>
      <c r="F10" s="22"/>
      <c r="G10" s="22"/>
      <c r="H10" s="22"/>
      <c r="I10" s="22"/>
      <c r="J10" s="22"/>
      <c r="K10" s="53"/>
      <c r="L10" s="53"/>
      <c r="M10" s="53"/>
      <c r="N10" s="56"/>
    </row>
    <row r="11" spans="1:14" ht="258.75" customHeight="1" x14ac:dyDescent="0.2">
      <c r="A11" s="125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7"/>
      <c r="N11" s="56"/>
    </row>
    <row r="12" spans="1:14" ht="15.75" x14ac:dyDescent="0.2">
      <c r="A12" s="54" t="s">
        <v>82</v>
      </c>
      <c r="B12" s="22"/>
      <c r="C12" s="22"/>
      <c r="D12" s="22"/>
      <c r="E12" s="22"/>
      <c r="F12" s="22"/>
      <c r="G12" s="22"/>
      <c r="H12" s="22"/>
      <c r="I12" s="22"/>
      <c r="J12" s="22"/>
      <c r="K12" s="53"/>
      <c r="L12" s="53"/>
      <c r="M12" s="53"/>
      <c r="N12" s="56"/>
    </row>
    <row r="13" spans="1:14" ht="7.5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53"/>
      <c r="L13" s="53"/>
      <c r="M13" s="53"/>
      <c r="N13" s="56"/>
    </row>
    <row r="14" spans="1:14" ht="25.5" x14ac:dyDescent="0.2">
      <c r="A14" s="22"/>
      <c r="B14" s="50" t="s">
        <v>42</v>
      </c>
      <c r="C14" s="55" t="s">
        <v>83</v>
      </c>
      <c r="D14" s="55"/>
      <c r="E14" s="22"/>
      <c r="F14" s="50" t="s">
        <v>42</v>
      </c>
      <c r="G14" s="123" t="s">
        <v>84</v>
      </c>
      <c r="H14" s="123"/>
      <c r="I14" s="50" t="s">
        <v>42</v>
      </c>
      <c r="J14" s="123" t="s">
        <v>94</v>
      </c>
      <c r="K14" s="123"/>
      <c r="L14" s="53"/>
      <c r="M14" s="53"/>
      <c r="N14" s="56"/>
    </row>
    <row r="15" spans="1:14" ht="204.75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53"/>
      <c r="L15" s="53"/>
      <c r="M15" s="53"/>
      <c r="N15" s="56"/>
    </row>
    <row r="16" spans="1:14" ht="5.25" customHeight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53"/>
      <c r="L16" s="53"/>
      <c r="M16" s="53"/>
      <c r="N16" s="56"/>
    </row>
    <row r="17" spans="1:14" ht="15" x14ac:dyDescent="0.2">
      <c r="A17" s="47" t="s">
        <v>81</v>
      </c>
      <c r="B17" s="22"/>
      <c r="C17" s="22"/>
      <c r="D17" s="22"/>
      <c r="E17" s="22"/>
      <c r="F17" s="22"/>
      <c r="G17" s="22"/>
      <c r="H17" s="22"/>
      <c r="I17" s="22"/>
      <c r="J17" s="22"/>
      <c r="K17" s="53"/>
      <c r="L17" s="53"/>
      <c r="M17" s="53"/>
      <c r="N17" s="56"/>
    </row>
    <row r="18" spans="1:14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56"/>
    </row>
    <row r="19" spans="1:14" x14ac:dyDescent="0.2">
      <c r="A19" s="22"/>
      <c r="B19" s="50" t="s">
        <v>42</v>
      </c>
      <c r="C19" s="22" t="s">
        <v>90</v>
      </c>
      <c r="D19" s="22"/>
      <c r="E19" s="22"/>
      <c r="F19" s="50" t="s">
        <v>42</v>
      </c>
      <c r="G19" s="123" t="s">
        <v>91</v>
      </c>
      <c r="H19" s="123"/>
      <c r="I19" s="22"/>
      <c r="J19" s="22"/>
      <c r="K19" s="22"/>
      <c r="L19" s="22"/>
      <c r="M19" s="22"/>
      <c r="N19" s="56"/>
    </row>
    <row r="20" spans="1:14" ht="373.5" customHeight="1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56"/>
    </row>
    <row r="21" spans="1:14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</sheetData>
  <mergeCells count="7">
    <mergeCell ref="B4:C4"/>
    <mergeCell ref="F4:G4"/>
    <mergeCell ref="A2:M2"/>
    <mergeCell ref="G19:H19"/>
    <mergeCell ref="G14:H14"/>
    <mergeCell ref="J14:K14"/>
    <mergeCell ref="A11:M11"/>
  </mergeCells>
  <hyperlinks>
    <hyperlink ref="A2:M2" r:id="rId1" display="Крепление выбирается в соотвествии с п.5  ГОСТ ИСО 5348-2002."/>
  </hyperlinks>
  <pageMargins left="0.70866141732283472" right="0.70866141732283472" top="0.74803149606299213" bottom="0.74803149606299213" header="0.31496062992125984" footer="0.31496062992125984"/>
  <pageSetup paperSize="9" scale="71" fitToHeight="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Опросный лист Виброметр</vt:lpstr>
      <vt:lpstr>Лист1</vt:lpstr>
      <vt:lpstr>Справка</vt:lpstr>
      <vt:lpstr>Конструктивное_исполнение_термопреобразователя</vt:lpstr>
      <vt:lpstr>Крепление_виброметра</vt:lpstr>
      <vt:lpstr>'Опросный лист Виброметр'!Область_печати</vt:lpstr>
      <vt:lpstr>Шайба_терморазрывная</vt:lpstr>
    </vt:vector>
  </TitlesOfParts>
  <Company>нефтегаз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Кукина Ольга</cp:lastModifiedBy>
  <cp:lastPrinted>2025-01-22T11:25:54Z</cp:lastPrinted>
  <dcterms:created xsi:type="dcterms:W3CDTF">2008-11-24T06:26:29Z</dcterms:created>
  <dcterms:modified xsi:type="dcterms:W3CDTF">2025-04-30T12:34:18Z</dcterms:modified>
</cp:coreProperties>
</file>